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D:\AMAR SKRIPSI JANGAN DIHAPUS!!!\SEMPRO-20250131T154707Z-001\SKRIPSI\DATA\"/>
    </mc:Choice>
  </mc:AlternateContent>
  <bookViews>
    <workbookView xWindow="-120" yWindow="-120" windowWidth="29040" windowHeight="15720"/>
  </bookViews>
  <sheets>
    <sheet name="Data Keuangan" sheetId="2" r:id="rId1"/>
    <sheet name="Data Pelanggan" sheetId="3" r:id="rId2"/>
    <sheet name="Data Produksi" sheetId="4" r:id="rId3"/>
    <sheet name="Data Karyawan" sheetId="5" r:id="rId4"/>
    <sheet name="Pengumpulan Data" sheetId="6"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2" l="1"/>
  <c r="C12" i="2"/>
  <c r="C10" i="2" l="1"/>
  <c r="J4" i="5" l="1"/>
  <c r="J5" i="5"/>
  <c r="J6" i="5"/>
  <c r="J7" i="5"/>
  <c r="J3" i="5" l="1"/>
  <c r="D23" i="6" l="1"/>
  <c r="E23" i="6"/>
  <c r="F23" i="6"/>
  <c r="G23" i="6"/>
  <c r="C23" i="6"/>
  <c r="D22" i="6"/>
  <c r="E22" i="6"/>
  <c r="F22" i="6"/>
  <c r="G22" i="6"/>
  <c r="C22" i="6"/>
  <c r="C21" i="6"/>
  <c r="D19" i="6"/>
  <c r="E19" i="6"/>
  <c r="F19" i="6"/>
  <c r="G19" i="6"/>
  <c r="C19" i="6"/>
  <c r="D18" i="6"/>
  <c r="E18" i="6"/>
  <c r="F18" i="6"/>
  <c r="G18" i="6"/>
  <c r="C18" i="6"/>
  <c r="H37" i="5"/>
  <c r="K37" i="3"/>
  <c r="M36" i="3"/>
  <c r="D14" i="6" l="1"/>
  <c r="E14" i="6"/>
  <c r="F14" i="6"/>
  <c r="G14" i="6"/>
  <c r="C14" i="6"/>
  <c r="D13" i="6"/>
  <c r="E13" i="6"/>
  <c r="F13" i="6"/>
  <c r="G13" i="6"/>
  <c r="C13" i="6"/>
  <c r="D12" i="6"/>
  <c r="E12" i="6"/>
  <c r="F12" i="6"/>
  <c r="G12" i="6"/>
  <c r="C12" i="6"/>
  <c r="D11" i="6"/>
  <c r="E11" i="6"/>
  <c r="F11" i="6"/>
  <c r="G11" i="6"/>
  <c r="C11" i="6"/>
  <c r="D9" i="6"/>
  <c r="E9" i="6"/>
  <c r="F9" i="6"/>
  <c r="G9" i="6"/>
  <c r="C9" i="6"/>
  <c r="D8" i="6"/>
  <c r="E8" i="6"/>
  <c r="F8" i="6"/>
  <c r="G8" i="6"/>
  <c r="C8" i="6"/>
  <c r="D7" i="6"/>
  <c r="E7" i="6"/>
  <c r="F7" i="6"/>
  <c r="G7" i="6"/>
  <c r="C7" i="6"/>
  <c r="D6" i="6"/>
  <c r="E6" i="6"/>
  <c r="F6" i="6"/>
  <c r="G6" i="6"/>
  <c r="C6" i="6"/>
  <c r="D5" i="6"/>
  <c r="D21" i="6" s="1"/>
  <c r="E5" i="6"/>
  <c r="E21" i="6" s="1"/>
  <c r="F5" i="6"/>
  <c r="F21" i="6" s="1"/>
  <c r="G5" i="6"/>
  <c r="G21" i="6" s="1"/>
  <c r="C5" i="6"/>
  <c r="J23" i="5" l="1"/>
  <c r="D7" i="5" s="1"/>
  <c r="J22" i="5"/>
  <c r="D6" i="5" s="1"/>
  <c r="J21" i="5"/>
  <c r="D5" i="5" s="1"/>
  <c r="J20" i="5"/>
  <c r="D4" i="5" s="1"/>
  <c r="J19" i="5"/>
  <c r="D3" i="5" s="1"/>
  <c r="J15" i="5"/>
  <c r="C7" i="5" s="1"/>
  <c r="J14" i="5"/>
  <c r="C6" i="5" s="1"/>
  <c r="J13" i="5"/>
  <c r="C5" i="5" s="1"/>
  <c r="J12" i="5"/>
  <c r="C4" i="5" s="1"/>
  <c r="J11" i="5"/>
  <c r="C3" i="5" s="1"/>
  <c r="B7" i="5"/>
  <c r="B6" i="5"/>
  <c r="B5" i="5"/>
  <c r="B4" i="5"/>
  <c r="B3" i="5"/>
  <c r="G7" i="4"/>
  <c r="B7" i="4" s="1"/>
  <c r="G6" i="4"/>
  <c r="B6" i="4" s="1"/>
  <c r="G5" i="4"/>
  <c r="B5" i="4" s="1"/>
  <c r="G4" i="4"/>
  <c r="B4" i="4" s="1"/>
  <c r="G3" i="4"/>
  <c r="B3" i="4" s="1"/>
  <c r="E6" i="3"/>
  <c r="M23" i="3"/>
  <c r="G7" i="3" s="1"/>
  <c r="M22" i="3"/>
  <c r="G6" i="3" s="1"/>
  <c r="M21" i="3"/>
  <c r="G5" i="3" s="1"/>
  <c r="M20" i="3"/>
  <c r="G4" i="3" s="1"/>
  <c r="M19" i="3"/>
  <c r="G3" i="3" s="1"/>
  <c r="M15" i="3"/>
  <c r="F7" i="3" s="1"/>
  <c r="M14" i="3"/>
  <c r="F6" i="3" s="1"/>
  <c r="M13" i="3"/>
  <c r="F5" i="3" s="1"/>
  <c r="M12" i="3"/>
  <c r="F4" i="3" s="1"/>
  <c r="M11" i="3"/>
  <c r="F3" i="3" s="1"/>
  <c r="M4" i="3"/>
  <c r="E4" i="3" s="1"/>
  <c r="M5" i="3"/>
  <c r="E5" i="3" s="1"/>
  <c r="M6" i="3"/>
  <c r="M7" i="3"/>
  <c r="E7" i="3" s="1"/>
  <c r="E3" i="2"/>
  <c r="M3" i="3"/>
  <c r="E3" i="3" s="1"/>
  <c r="J28" i="2"/>
  <c r="E4" i="2" s="1"/>
  <c r="J29" i="2"/>
  <c r="E5" i="2" s="1"/>
  <c r="J30" i="2"/>
  <c r="E6" i="2" s="1"/>
  <c r="J31" i="2"/>
  <c r="E7" i="2" s="1"/>
  <c r="J20" i="2"/>
  <c r="D4" i="2" s="1"/>
  <c r="J21" i="2"/>
  <c r="D5" i="2" s="1"/>
  <c r="J22" i="2"/>
  <c r="D6" i="2" s="1"/>
  <c r="J23" i="2"/>
  <c r="D7" i="2" s="1"/>
  <c r="J19" i="2"/>
  <c r="D3" i="2" s="1"/>
  <c r="J12" i="2"/>
  <c r="C4" i="2" s="1"/>
  <c r="J13" i="2"/>
  <c r="C5" i="2" s="1"/>
  <c r="J14" i="2"/>
  <c r="C6" i="2" s="1"/>
  <c r="J15" i="2"/>
  <c r="C7" i="2" s="1"/>
  <c r="J11" i="2"/>
  <c r="C3" i="2" s="1"/>
  <c r="J4" i="2"/>
  <c r="B4" i="2" s="1"/>
  <c r="J5" i="2"/>
  <c r="B5" i="2" s="1"/>
  <c r="J6" i="2"/>
  <c r="B6" i="2" s="1"/>
  <c r="J7" i="2"/>
  <c r="B7" i="2" s="1"/>
  <c r="J3" i="2"/>
  <c r="B3" i="2" s="1"/>
  <c r="J27" i="2"/>
</calcChain>
</file>

<file path=xl/sharedStrings.xml><?xml version="1.0" encoding="utf-8"?>
<sst xmlns="http://schemas.openxmlformats.org/spreadsheetml/2006/main" count="144" uniqueCount="88">
  <si>
    <t>ROI</t>
  </si>
  <si>
    <t>ROE</t>
  </si>
  <si>
    <t>GPM</t>
  </si>
  <si>
    <t>NPM</t>
  </si>
  <si>
    <t>Laba Bersih</t>
  </si>
  <si>
    <t>Jumlah</t>
  </si>
  <si>
    <t>Tahun</t>
  </si>
  <si>
    <t>NPM%</t>
  </si>
  <si>
    <t>ROI%</t>
  </si>
  <si>
    <t>ROE%</t>
  </si>
  <si>
    <t>Indikator perspektif keuangan</t>
  </si>
  <si>
    <t>Laba bersih (Rupiah)</t>
  </si>
  <si>
    <t>Penjualan (Rupiah)</t>
  </si>
  <si>
    <t>Total aktiva (Rupiah)</t>
  </si>
  <si>
    <t>Modal (Rupiah)</t>
  </si>
  <si>
    <t>Jumlah pelanggan baru</t>
  </si>
  <si>
    <t>Jumlah pelanggan</t>
  </si>
  <si>
    <t>Jumlah pelanggan keluar</t>
  </si>
  <si>
    <t xml:space="preserve">Tahun </t>
  </si>
  <si>
    <r>
      <t>NPM (</t>
    </r>
    <r>
      <rPr>
        <i/>
        <sz val="11"/>
        <color theme="1"/>
        <rFont val="Times New Roman"/>
        <family val="1"/>
      </rPr>
      <t>Net Profit Margin</t>
    </r>
    <r>
      <rPr>
        <sz val="11"/>
        <color theme="1"/>
        <rFont val="Times New Roman"/>
        <family val="1"/>
      </rPr>
      <t>)</t>
    </r>
  </si>
  <si>
    <r>
      <t>GPM (</t>
    </r>
    <r>
      <rPr>
        <i/>
        <sz val="11"/>
        <color theme="1"/>
        <rFont val="Times New Roman"/>
        <family val="1"/>
      </rPr>
      <t>Gross Profit Margin</t>
    </r>
    <r>
      <rPr>
        <sz val="11"/>
        <color theme="1"/>
        <rFont val="Times New Roman"/>
        <family val="1"/>
      </rPr>
      <t>)</t>
    </r>
  </si>
  <si>
    <r>
      <t>ROI (</t>
    </r>
    <r>
      <rPr>
        <i/>
        <sz val="11"/>
        <color theme="1"/>
        <rFont val="Times New Roman"/>
        <family val="1"/>
      </rPr>
      <t>Return Of Investment</t>
    </r>
    <r>
      <rPr>
        <sz val="11"/>
        <color theme="1"/>
        <rFont val="Times New Roman"/>
        <family val="1"/>
      </rPr>
      <t>)</t>
    </r>
  </si>
  <si>
    <r>
      <t>ROE (</t>
    </r>
    <r>
      <rPr>
        <i/>
        <sz val="11"/>
        <color theme="1"/>
        <rFont val="Times New Roman"/>
        <family val="1"/>
      </rPr>
      <t>Return On Equity</t>
    </r>
    <r>
      <rPr>
        <sz val="11"/>
        <color theme="1"/>
        <rFont val="Times New Roman"/>
        <family val="1"/>
      </rPr>
      <t>)</t>
    </r>
  </si>
  <si>
    <t>CR</t>
  </si>
  <si>
    <t>CP</t>
  </si>
  <si>
    <t>CA</t>
  </si>
  <si>
    <t>CSI</t>
  </si>
  <si>
    <t>-</t>
  </si>
  <si>
    <t>Defect</t>
  </si>
  <si>
    <t>total produk</t>
  </si>
  <si>
    <t>EP</t>
  </si>
  <si>
    <t>ETO</t>
  </si>
  <si>
    <t>ER</t>
  </si>
  <si>
    <t>ESI</t>
  </si>
  <si>
    <t>Jumlah Karyawan</t>
  </si>
  <si>
    <r>
      <t>CR (</t>
    </r>
    <r>
      <rPr>
        <i/>
        <sz val="11"/>
        <color theme="1"/>
        <rFont val="Times New Roman"/>
        <family val="1"/>
      </rPr>
      <t>Costumer Retention</t>
    </r>
    <r>
      <rPr>
        <sz val="11"/>
        <color theme="1"/>
        <rFont val="Times New Roman"/>
        <family val="1"/>
      </rPr>
      <t>)</t>
    </r>
  </si>
  <si>
    <r>
      <t>CP (</t>
    </r>
    <r>
      <rPr>
        <i/>
        <sz val="11"/>
        <color theme="1"/>
        <rFont val="Times New Roman"/>
        <family val="1"/>
      </rPr>
      <t>Complain Product</t>
    </r>
    <r>
      <rPr>
        <sz val="11"/>
        <color theme="1"/>
        <rFont val="Times New Roman"/>
        <family val="1"/>
      </rPr>
      <t>)</t>
    </r>
  </si>
  <si>
    <r>
      <t>CA (</t>
    </r>
    <r>
      <rPr>
        <i/>
        <sz val="11"/>
        <color theme="1"/>
        <rFont val="Times New Roman"/>
        <family val="1"/>
      </rPr>
      <t>Costumer Acquisition</t>
    </r>
    <r>
      <rPr>
        <sz val="11"/>
        <color theme="1"/>
        <rFont val="Times New Roman"/>
        <family val="1"/>
      </rPr>
      <t>)</t>
    </r>
  </si>
  <si>
    <t>Laba kotor (Rupiah)</t>
  </si>
  <si>
    <t>Indikator perspektif pelanggan</t>
  </si>
  <si>
    <t>tingkat komplain produk</t>
  </si>
  <si>
    <t>tingkat pelanggan baru</t>
  </si>
  <si>
    <t>tingkat pelangan keluar</t>
  </si>
  <si>
    <t>Jumlah komplain produk</t>
  </si>
  <si>
    <t>Total produk</t>
  </si>
  <si>
    <t>Indikator perspektif proses bisnis internal</t>
  </si>
  <si>
    <r>
      <t>Produk</t>
    </r>
    <r>
      <rPr>
        <i/>
        <sz val="11"/>
        <color theme="1"/>
        <rFont val="Times New Roman"/>
        <family val="1"/>
      </rPr>
      <t xml:space="preserve"> defect</t>
    </r>
  </si>
  <si>
    <r>
      <t xml:space="preserve">Defect </t>
    </r>
    <r>
      <rPr>
        <sz val="11"/>
        <color theme="1"/>
        <rFont val="Times New Roman"/>
        <family val="1"/>
      </rPr>
      <t>(%)</t>
    </r>
  </si>
  <si>
    <r>
      <t>ETO (</t>
    </r>
    <r>
      <rPr>
        <i/>
        <sz val="11"/>
        <color theme="1"/>
        <rFont val="Times New Roman"/>
        <family val="1"/>
      </rPr>
      <t>Employee Turn Over</t>
    </r>
    <r>
      <rPr>
        <sz val="11"/>
        <color theme="1"/>
        <rFont val="Times New Roman"/>
        <family val="1"/>
      </rPr>
      <t>)</t>
    </r>
  </si>
  <si>
    <r>
      <t>ER (</t>
    </r>
    <r>
      <rPr>
        <i/>
        <sz val="11"/>
        <color theme="1"/>
        <rFont val="Times New Roman"/>
        <family val="1"/>
      </rPr>
      <t>Employee Retention</t>
    </r>
    <r>
      <rPr>
        <sz val="11"/>
        <color theme="1"/>
        <rFont val="Times New Roman"/>
        <family val="1"/>
      </rPr>
      <t>)</t>
    </r>
  </si>
  <si>
    <r>
      <t>EP (</t>
    </r>
    <r>
      <rPr>
        <i/>
        <sz val="11"/>
        <color theme="1"/>
        <rFont val="Times New Roman"/>
        <family val="1"/>
      </rPr>
      <t>Employee Productivity</t>
    </r>
    <r>
      <rPr>
        <sz val="11"/>
        <color theme="1"/>
        <rFont val="Times New Roman"/>
        <family val="1"/>
      </rPr>
      <t>)</t>
    </r>
  </si>
  <si>
    <t>Jumlah karyawan baru</t>
  </si>
  <si>
    <t>Jumlah karyawan</t>
  </si>
  <si>
    <t>Jumlah karyawan keluar</t>
  </si>
  <si>
    <t>Data yang digunakan pada tingkat kepuasan pelanggan dibatasi hanya pada tahun 2023 saja</t>
  </si>
  <si>
    <t>Total skor</t>
  </si>
  <si>
    <t>Jumlah kuisioner</t>
  </si>
  <si>
    <t>Total pelanggan</t>
  </si>
  <si>
    <r>
      <rPr>
        <i/>
        <sz val="11"/>
        <color theme="1"/>
        <rFont val="Calibri"/>
        <family val="2"/>
        <scheme val="minor"/>
      </rPr>
      <t>Costumer Satisfaction Index</t>
    </r>
    <r>
      <rPr>
        <sz val="11"/>
        <color theme="1"/>
        <rFont val="Calibri"/>
        <family val="2"/>
        <charset val="1"/>
        <scheme val="minor"/>
      </rPr>
      <t xml:space="preserve"> (CSI)</t>
    </r>
  </si>
  <si>
    <r>
      <t>ESI (</t>
    </r>
    <r>
      <rPr>
        <i/>
        <sz val="11"/>
        <color theme="1"/>
        <rFont val="Times New Roman"/>
        <family val="1"/>
      </rPr>
      <t>Employee Satisfaction Index</t>
    </r>
    <r>
      <rPr>
        <sz val="11"/>
        <color theme="1"/>
        <rFont val="Times New Roman"/>
        <family val="1"/>
      </rPr>
      <t>)</t>
    </r>
  </si>
  <si>
    <t>Data yang digunakan pada tingkat kepuasan karyawan dibatasi hanya pada tahun 2023 saja</t>
  </si>
  <si>
    <r>
      <rPr>
        <i/>
        <sz val="11"/>
        <color theme="1"/>
        <rFont val="Calibri"/>
        <family val="2"/>
        <scheme val="minor"/>
      </rPr>
      <t>Employee Satisfaction Index</t>
    </r>
    <r>
      <rPr>
        <sz val="11"/>
        <color theme="1"/>
        <rFont val="Calibri"/>
        <family val="2"/>
        <charset val="1"/>
        <scheme val="minor"/>
      </rPr>
      <t xml:space="preserve"> (CSI)</t>
    </r>
  </si>
  <si>
    <r>
      <t>CSI (</t>
    </r>
    <r>
      <rPr>
        <i/>
        <sz val="11"/>
        <color theme="1"/>
        <rFont val="Times New Roman"/>
        <family val="1"/>
      </rPr>
      <t>Costumer Satisfaction Index</t>
    </r>
    <r>
      <rPr>
        <sz val="11"/>
        <color theme="1"/>
        <rFont val="Times New Roman"/>
        <family val="1"/>
      </rPr>
      <t>)</t>
    </r>
  </si>
  <si>
    <t>Data yang digunakan pada penelitian ini merupakan data yang dikumpulkan melalui penyebaran kuisioner kepada karyawan yang masih bekerja di CV. Emerald Garment Manufacture pada tahun 2023. Untuk menentukan jumlah sampel karyawan yang diteliti dengan menggunakan rumus slovin yaitu sebesar ()jumlah populasi karyawan. maka pada perhitungan skor menggunakan skala guttman menghasilkan nilai (). nilai tersebut digunakan untuk menentukan tingkat kepuasan karyawan.</t>
  </si>
  <si>
    <t>Tingkat pemeroleh karyawan</t>
  </si>
  <si>
    <t>Tingkat karyawan berhenti</t>
  </si>
  <si>
    <t>Tingkat pemeroleh pelanggan</t>
  </si>
  <si>
    <t>Data yang digunakan pada penelitian ini merupakan data yang dikumpulkan melalui penyebaran kuisioner kepada pelanggan baru  di CV. Emerald Garment Manufacture pada tahun 2023. Untuk menentukan jumlah sampel pelanggan yang diteliti dengan menggunakan rumus slovin yaitu sebesar 1681 jumlah populasi pelanggan baru. maka pada perhitungan skor menggunakan skala guttman menghasilkan nilai (). nilai tersebut digunakan untuk menentukan tingkat kepuasan pelanggan.</t>
  </si>
  <si>
    <t>3.1</t>
  </si>
  <si>
    <t>Pengumpulan Data</t>
  </si>
  <si>
    <t>Perpektif Keuangan</t>
  </si>
  <si>
    <t>Perspektif Pelanggan</t>
  </si>
  <si>
    <t>Perspektif Pertumbuhan dan Pembelajaran</t>
  </si>
  <si>
    <t>Perspektif</t>
  </si>
  <si>
    <t>Laba bersih</t>
  </si>
  <si>
    <t>Total Aktiva</t>
  </si>
  <si>
    <t>Modal</t>
  </si>
  <si>
    <t>Total Penjualan</t>
  </si>
  <si>
    <t>Responden pelanggan</t>
  </si>
  <si>
    <t>Laba kotor</t>
  </si>
  <si>
    <t>Perspektif Bisnis Internal</t>
  </si>
  <si>
    <r>
      <t xml:space="preserve">Product </t>
    </r>
    <r>
      <rPr>
        <i/>
        <sz val="10"/>
        <color theme="1"/>
        <rFont val="Times New Roman"/>
        <family val="1"/>
      </rPr>
      <t>defect</t>
    </r>
  </si>
  <si>
    <t>Total karyawan</t>
  </si>
  <si>
    <t>Total karyawan keluar</t>
  </si>
  <si>
    <t>Responden karyawan</t>
  </si>
  <si>
    <t>Total skor responden</t>
  </si>
  <si>
    <t>Komplain produk</t>
  </si>
  <si>
    <t>Total responden pelanggan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</si>
</sst>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Rp-3809]* #,##0.00_-;\-[$Rp-3809]* #,##0.00_-;_-[$Rp-3809]* &quot;-&quot;??_-;_-@_-"/>
    <numFmt numFmtId="165" formatCode="_-* #,##0_-;\-* #,##0_-;_-* &quot;-&quot;??_-;_-@_-"/>
  </numFmts>
  <fonts count="9" x14ac:knownFonts="1">
    <font>
      <sz val="11"/>
      <color theme="1"/>
      <name val="Calibri"/>
      <family val="2"/>
      <scheme val="minor"/>
    </font>
    <font>
      <sz val="11"/>
      <color theme="1"/>
      <name val="Times New Roman"/>
      <family val="1"/>
    </font>
    <font>
      <i/>
      <sz val="11"/>
      <color theme="1"/>
      <name val="Calibri"/>
      <family val="2"/>
      <scheme val="minor"/>
    </font>
    <font>
      <sz val="11"/>
      <color theme="1"/>
      <name val="Calibri"/>
      <family val="2"/>
      <charset val="1"/>
      <scheme val="minor"/>
    </font>
    <font>
      <i/>
      <sz val="11"/>
      <color theme="1"/>
      <name val="Times New Roman"/>
      <family val="1"/>
    </font>
    <fon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s>
  <fills count="7">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3" fillId="0" borderId="0"/>
    <xf numFmtId="9" fontId="5" fillId="0" borderId="0" applyFont="0" applyFill="0" applyBorder="0" applyAlignment="0" applyProtection="0"/>
    <xf numFmtId="43" fontId="5" fillId="0" borderId="0" applyFont="0" applyFill="0" applyBorder="0" applyAlignment="0" applyProtection="0"/>
  </cellStyleXfs>
  <cellXfs count="52">
    <xf numFmtId="0" fontId="0" fillId="0" borderId="0" xfId="0"/>
    <xf numFmtId="0" fontId="0" fillId="0" borderId="0" xfId="0" applyAlignment="1">
      <alignment horizontal="center"/>
    </xf>
    <xf numFmtId="0" fontId="0" fillId="0" borderId="0" xfId="0"/>
    <xf numFmtId="0" fontId="3" fillId="0" borderId="0" xfId="1"/>
    <xf numFmtId="0" fontId="1" fillId="0" borderId="1" xfId="1" applyFont="1" applyBorder="1" applyAlignment="1">
      <alignment horizontal="center"/>
    </xf>
    <xf numFmtId="10" fontId="1" fillId="0" borderId="1" xfId="1" applyNumberFormat="1" applyFont="1" applyBorder="1" applyAlignment="1">
      <alignment horizontal="center"/>
    </xf>
    <xf numFmtId="0" fontId="3" fillId="0" borderId="0" xfId="1" applyAlignment="1">
      <alignment horizontal="center"/>
    </xf>
    <xf numFmtId="4" fontId="1" fillId="0" borderId="1" xfId="1" applyNumberFormat="1" applyFont="1" applyBorder="1" applyAlignment="1">
      <alignment horizontal="center"/>
    </xf>
    <xf numFmtId="0" fontId="3" fillId="0" borderId="0" xfId="1" applyAlignment="1"/>
    <xf numFmtId="0" fontId="1" fillId="0" borderId="0" xfId="0" applyFont="1"/>
    <xf numFmtId="0" fontId="1" fillId="0" borderId="0" xfId="0" applyFont="1" applyAlignment="1"/>
    <xf numFmtId="0" fontId="1" fillId="0" borderId="1" xfId="0" applyFont="1" applyBorder="1" applyAlignment="1">
      <alignment horizontal="center"/>
    </xf>
    <xf numFmtId="0" fontId="1" fillId="2" borderId="1" xfId="0" applyFont="1" applyFill="1" applyBorder="1" applyAlignment="1">
      <alignment horizontal="center"/>
    </xf>
    <xf numFmtId="4" fontId="1" fillId="0" borderId="1" xfId="0" applyNumberFormat="1" applyFont="1" applyBorder="1" applyAlignment="1">
      <alignment horizontal="center"/>
    </xf>
    <xf numFmtId="10" fontId="1" fillId="0" borderId="1" xfId="0" applyNumberFormat="1" applyFont="1" applyBorder="1" applyAlignment="1">
      <alignment horizontal="center"/>
    </xf>
    <xf numFmtId="0" fontId="1" fillId="0" borderId="1" xfId="1" applyFont="1" applyFill="1" applyBorder="1" applyAlignment="1">
      <alignment horizontal="center"/>
    </xf>
    <xf numFmtId="0" fontId="1" fillId="4" borderId="1" xfId="1" applyFont="1" applyFill="1" applyBorder="1" applyAlignment="1">
      <alignment horizontal="center"/>
    </xf>
    <xf numFmtId="0" fontId="1" fillId="4" borderId="1" xfId="0" applyFont="1" applyFill="1" applyBorder="1" applyAlignment="1">
      <alignment horizontal="center"/>
    </xf>
    <xf numFmtId="0" fontId="1" fillId="2" borderId="1" xfId="0" applyFont="1" applyFill="1" applyBorder="1" applyAlignment="1">
      <alignment horizontal="center" wrapText="1"/>
    </xf>
    <xf numFmtId="3" fontId="1" fillId="0" borderId="1" xfId="0" applyNumberFormat="1" applyFont="1" applyBorder="1" applyAlignment="1">
      <alignment horizontal="center"/>
    </xf>
    <xf numFmtId="10" fontId="1" fillId="0" borderId="1" xfId="0" applyNumberFormat="1" applyFont="1" applyBorder="1"/>
    <xf numFmtId="0" fontId="3" fillId="0" borderId="1" xfId="1" applyBorder="1" applyAlignment="1">
      <alignment horizontal="center"/>
    </xf>
    <xf numFmtId="0" fontId="1" fillId="0" borderId="1" xfId="0" applyFont="1" applyBorder="1" applyAlignment="1">
      <alignment horizontal="center" vertical="center"/>
    </xf>
    <xf numFmtId="0" fontId="1" fillId="0" borderId="1" xfId="0" applyFont="1" applyBorder="1" applyAlignment="1">
      <alignment vertical="center"/>
    </xf>
    <xf numFmtId="10" fontId="1" fillId="0" borderId="1" xfId="0" applyNumberFormat="1" applyFont="1" applyBorder="1" applyAlignment="1">
      <alignment horizontal="center" vertical="center"/>
    </xf>
    <xf numFmtId="0" fontId="3" fillId="0" borderId="0" xfId="1" applyBorder="1" applyAlignment="1"/>
    <xf numFmtId="0" fontId="1" fillId="0" borderId="0" xfId="0" applyFont="1" applyBorder="1" applyAlignment="1">
      <alignment horizontal="center" vertical="center"/>
    </xf>
    <xf numFmtId="0" fontId="1" fillId="0" borderId="0" xfId="0" applyFont="1" applyBorder="1" applyAlignment="1"/>
    <xf numFmtId="0" fontId="4" fillId="0" borderId="1" xfId="0" applyFont="1" applyBorder="1" applyAlignment="1">
      <alignment horizontal="center" vertical="center"/>
    </xf>
    <xf numFmtId="0" fontId="1" fillId="3" borderId="1" xfId="0" applyFont="1" applyFill="1" applyBorder="1" applyAlignment="1">
      <alignment horizontal="center"/>
    </xf>
    <xf numFmtId="0" fontId="1" fillId="3" borderId="1" xfId="0" applyFont="1" applyFill="1" applyBorder="1" applyAlignment="1">
      <alignment horizontal="center" wrapText="1"/>
    </xf>
    <xf numFmtId="0" fontId="1" fillId="5" borderId="1" xfId="0" applyFont="1" applyFill="1" applyBorder="1" applyAlignment="1">
      <alignment horizontal="center"/>
    </xf>
    <xf numFmtId="0" fontId="4" fillId="5" borderId="1" xfId="0" applyFont="1" applyFill="1" applyBorder="1" applyAlignment="1">
      <alignment horizontal="center"/>
    </xf>
    <xf numFmtId="164" fontId="3" fillId="0" borderId="0" xfId="1" applyNumberFormat="1"/>
    <xf numFmtId="0" fontId="0" fillId="0" borderId="1" xfId="1" applyFont="1" applyBorder="1" applyAlignment="1">
      <alignment horizontal="center"/>
    </xf>
    <xf numFmtId="0" fontId="1" fillId="0" borderId="1" xfId="0" applyFont="1" applyBorder="1" applyAlignment="1">
      <alignment horizontal="center"/>
    </xf>
    <xf numFmtId="0" fontId="6" fillId="0" borderId="0" xfId="0" applyFont="1" applyAlignment="1">
      <alignment horizontal="center" vertical="center"/>
    </xf>
    <xf numFmtId="9" fontId="3" fillId="0" borderId="1" xfId="2" applyFont="1" applyBorder="1" applyAlignment="1">
      <alignment horizont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3" fontId="6"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165" fontId="1" fillId="0" borderId="1" xfId="3" applyNumberFormat="1" applyFont="1" applyBorder="1" applyAlignment="1">
      <alignment horizontal="center" vertical="center"/>
    </xf>
    <xf numFmtId="9" fontId="1" fillId="0" borderId="1" xfId="0" applyNumberFormat="1" applyFont="1" applyBorder="1" applyAlignment="1">
      <alignment horizontal="center" vertical="center"/>
    </xf>
    <xf numFmtId="10" fontId="1" fillId="0" borderId="0" xfId="0" applyNumberFormat="1" applyFont="1"/>
    <xf numFmtId="0" fontId="1" fillId="6" borderId="1" xfId="0" applyFont="1" applyFill="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vertical="center"/>
    </xf>
    <xf numFmtId="0" fontId="3" fillId="0" borderId="0" xfId="1" applyAlignment="1">
      <alignment horizontal="left" vertical="center" wrapText="1"/>
    </xf>
    <xf numFmtId="0" fontId="1" fillId="0" borderId="2" xfId="0" applyFont="1" applyBorder="1" applyAlignment="1">
      <alignment horizontal="center"/>
    </xf>
    <xf numFmtId="0" fontId="4" fillId="0" borderId="2" xfId="0" applyFont="1" applyBorder="1" applyAlignment="1">
      <alignment horizontal="center"/>
    </xf>
    <xf numFmtId="0" fontId="6" fillId="0" borderId="1" xfId="0" applyFont="1" applyBorder="1" applyAlignment="1">
      <alignment horizontal="center" vertical="center"/>
    </xf>
  </cellXfs>
  <cellStyles count="4">
    <cellStyle name="Comma" xfId="3" builtinId="3"/>
    <cellStyle name="Normal" xfId="0" builtinId="0"/>
    <cellStyle name="Normal 2" xfId="1"/>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1"/>
  <sheetViews>
    <sheetView tabSelected="1" workbookViewId="0">
      <selection activeCell="C14" sqref="C14"/>
    </sheetView>
  </sheetViews>
  <sheetFormatPr defaultRowHeight="15" x14ac:dyDescent="0.25"/>
  <cols>
    <col min="1" max="6" width="9.140625" style="9"/>
    <col min="7" max="7" width="17" style="9" bestFit="1" customWidth="1"/>
    <col min="8" max="12" width="19.28515625" style="9" bestFit="1" customWidth="1"/>
    <col min="13" max="13" width="9.140625" style="9"/>
    <col min="14" max="14" width="19.28515625" style="9" bestFit="1" customWidth="1"/>
    <col min="15" max="17" width="20.28515625" style="9" bestFit="1" customWidth="1"/>
    <col min="18" max="18" width="19.28515625" style="9" bestFit="1" customWidth="1"/>
    <col min="19" max="19" width="9.140625" style="9"/>
    <col min="20" max="24" width="17.7109375" style="9" bestFit="1" customWidth="1"/>
    <col min="25" max="16384" width="9.140625" style="9"/>
  </cols>
  <sheetData>
    <row r="1" spans="1:24" x14ac:dyDescent="0.25">
      <c r="A1" s="47" t="s">
        <v>6</v>
      </c>
      <c r="B1" s="46" t="s">
        <v>10</v>
      </c>
      <c r="C1" s="46"/>
      <c r="D1" s="46"/>
      <c r="E1" s="46"/>
      <c r="G1" s="46" t="s">
        <v>19</v>
      </c>
      <c r="H1" s="46"/>
      <c r="I1" s="46"/>
      <c r="J1" s="46"/>
      <c r="N1" s="10"/>
      <c r="O1" s="10"/>
      <c r="P1" s="10"/>
      <c r="Q1" s="10"/>
      <c r="R1" s="10"/>
      <c r="T1" s="10"/>
      <c r="U1" s="10"/>
      <c r="V1" s="10"/>
      <c r="W1" s="10"/>
      <c r="X1" s="10"/>
    </row>
    <row r="2" spans="1:24" x14ac:dyDescent="0.25">
      <c r="A2" s="47"/>
      <c r="B2" s="11" t="s">
        <v>3</v>
      </c>
      <c r="C2" s="11" t="s">
        <v>2</v>
      </c>
      <c r="D2" s="11" t="s">
        <v>0</v>
      </c>
      <c r="E2" s="11" t="s">
        <v>1</v>
      </c>
      <c r="G2" s="16" t="s">
        <v>6</v>
      </c>
      <c r="H2" s="16" t="s">
        <v>11</v>
      </c>
      <c r="I2" s="16" t="s">
        <v>12</v>
      </c>
      <c r="J2" s="16" t="s">
        <v>7</v>
      </c>
    </row>
    <row r="3" spans="1:24" x14ac:dyDescent="0.25">
      <c r="A3" s="11">
        <v>2019</v>
      </c>
      <c r="B3" s="14">
        <f>SUM(J3)</f>
        <v>0.33161208452231733</v>
      </c>
      <c r="C3" s="14">
        <f>SUM(J11)</f>
        <v>0.37419215759482982</v>
      </c>
      <c r="D3" s="14">
        <f>SUM(J19)</f>
        <v>9.3419001408671154E-2</v>
      </c>
      <c r="E3" s="20">
        <f>SUM(J27)</f>
        <v>8.2227151241286198E-2</v>
      </c>
      <c r="G3" s="4">
        <v>2019</v>
      </c>
      <c r="H3" s="7">
        <v>596854000</v>
      </c>
      <c r="I3" s="7">
        <v>1799856000</v>
      </c>
      <c r="J3" s="5">
        <f>SUM(H3/I3)</f>
        <v>0.33161208452231733</v>
      </c>
    </row>
    <row r="4" spans="1:24" x14ac:dyDescent="0.25">
      <c r="A4" s="11">
        <v>2020</v>
      </c>
      <c r="B4" s="14">
        <f t="shared" ref="B4:B7" si="0">SUM(J4)</f>
        <v>0.34377884473253439</v>
      </c>
      <c r="C4" s="14">
        <f t="shared" ref="C4:C7" si="1">SUM(J12)</f>
        <v>0.38968186620971318</v>
      </c>
      <c r="D4" s="14">
        <f t="shared" ref="D4:D7" si="2">SUM(J20)</f>
        <v>9.5345126024901306E-2</v>
      </c>
      <c r="E4" s="20">
        <f t="shared" ref="E4:E7" si="3">SUM(J28)</f>
        <v>8.812121977574762E-2</v>
      </c>
      <c r="G4" s="4">
        <v>2020</v>
      </c>
      <c r="H4" s="7">
        <v>627943000</v>
      </c>
      <c r="I4" s="7">
        <v>1826590000</v>
      </c>
      <c r="J4" s="5">
        <f t="shared" ref="J4:J7" si="4">SUM(H4/I4)</f>
        <v>0.34377884473253439</v>
      </c>
      <c r="N4" s="10"/>
      <c r="O4" s="10"/>
      <c r="P4" s="10"/>
      <c r="Q4" s="10"/>
      <c r="R4" s="10"/>
    </row>
    <row r="5" spans="1:24" x14ac:dyDescent="0.25">
      <c r="A5" s="11">
        <v>2021</v>
      </c>
      <c r="B5" s="14">
        <f t="shared" si="0"/>
        <v>0.34848596163295981</v>
      </c>
      <c r="C5" s="14">
        <f t="shared" si="1"/>
        <v>0.37569312630676288</v>
      </c>
      <c r="D5" s="14">
        <f t="shared" si="2"/>
        <v>8.9764072701605788E-2</v>
      </c>
      <c r="E5" s="20">
        <f t="shared" si="3"/>
        <v>8.1263458896450369E-2</v>
      </c>
      <c r="G5" s="4">
        <v>2021</v>
      </c>
      <c r="H5" s="7">
        <v>578693000</v>
      </c>
      <c r="I5" s="7">
        <v>1660592000</v>
      </c>
      <c r="J5" s="5">
        <f t="shared" si="4"/>
        <v>0.34848596163295981</v>
      </c>
    </row>
    <row r="6" spans="1:24" x14ac:dyDescent="0.25">
      <c r="A6" s="11">
        <v>2022</v>
      </c>
      <c r="B6" s="14">
        <f t="shared" si="0"/>
        <v>0.29402935781980738</v>
      </c>
      <c r="C6" s="14">
        <f t="shared" si="1"/>
        <v>0.33570354381557299</v>
      </c>
      <c r="D6" s="14">
        <f t="shared" si="2"/>
        <v>9.7842256064055264E-2</v>
      </c>
      <c r="E6" s="20">
        <f t="shared" si="3"/>
        <v>9.136983740671778E-2</v>
      </c>
      <c r="G6" s="4">
        <v>2022</v>
      </c>
      <c r="H6" s="7">
        <v>498565000</v>
      </c>
      <c r="I6" s="7">
        <v>1695630000</v>
      </c>
      <c r="J6" s="5">
        <f t="shared" si="4"/>
        <v>0.29402935781980738</v>
      </c>
    </row>
    <row r="7" spans="1:24" x14ac:dyDescent="0.25">
      <c r="A7" s="11">
        <v>2023</v>
      </c>
      <c r="B7" s="14">
        <f t="shared" si="0"/>
        <v>0.35546148747325707</v>
      </c>
      <c r="C7" s="14">
        <f t="shared" si="1"/>
        <v>0.39285579560580502</v>
      </c>
      <c r="D7" s="14">
        <f t="shared" si="2"/>
        <v>9.8808346815267539E-2</v>
      </c>
      <c r="E7" s="20">
        <f t="shared" si="3"/>
        <v>9.1647318891626056E-2</v>
      </c>
      <c r="G7" s="15">
        <v>2023</v>
      </c>
      <c r="H7" s="7">
        <v>659605000</v>
      </c>
      <c r="I7" s="7">
        <v>1855630000</v>
      </c>
      <c r="J7" s="5">
        <f t="shared" si="4"/>
        <v>0.35546148747325707</v>
      </c>
      <c r="N7" s="10"/>
      <c r="O7" s="10"/>
      <c r="P7" s="10"/>
      <c r="Q7" s="10"/>
      <c r="R7" s="10"/>
    </row>
    <row r="9" spans="1:24" x14ac:dyDescent="0.25">
      <c r="G9" s="46" t="s">
        <v>20</v>
      </c>
      <c r="H9" s="46"/>
      <c r="I9" s="46"/>
      <c r="J9" s="46"/>
    </row>
    <row r="10" spans="1:24" x14ac:dyDescent="0.25">
      <c r="C10" s="44">
        <f>SUM(B5-B6)</f>
        <v>5.4456603813152427E-2</v>
      </c>
      <c r="G10" s="16" t="s">
        <v>6</v>
      </c>
      <c r="H10" s="16" t="s">
        <v>38</v>
      </c>
      <c r="I10" s="16" t="s">
        <v>12</v>
      </c>
      <c r="J10" s="16" t="s">
        <v>7</v>
      </c>
      <c r="N10" s="10"/>
      <c r="O10" s="10"/>
      <c r="P10" s="10"/>
      <c r="Q10" s="10"/>
      <c r="R10" s="10"/>
    </row>
    <row r="11" spans="1:24" x14ac:dyDescent="0.25">
      <c r="G11" s="4">
        <v>2019</v>
      </c>
      <c r="H11" s="7">
        <v>673492000</v>
      </c>
      <c r="I11" s="7">
        <v>1799856000</v>
      </c>
      <c r="J11" s="5">
        <f>SUM(H11/I11)</f>
        <v>0.37419215759482982</v>
      </c>
    </row>
    <row r="12" spans="1:24" x14ac:dyDescent="0.25">
      <c r="C12" s="44">
        <f>SUM(B4-B5)</f>
        <v>-4.7071169004254121E-3</v>
      </c>
      <c r="G12" s="4">
        <v>2020</v>
      </c>
      <c r="H12" s="7">
        <v>711789000</v>
      </c>
      <c r="I12" s="7">
        <v>1826590000</v>
      </c>
      <c r="J12" s="5">
        <f t="shared" ref="J12:J15" si="5">SUM(H12/I12)</f>
        <v>0.38968186620971318</v>
      </c>
    </row>
    <row r="13" spans="1:24" x14ac:dyDescent="0.25">
      <c r="C13" s="44">
        <f>SUM(B7-B6)</f>
        <v>6.1432129653449685E-2</v>
      </c>
      <c r="G13" s="4">
        <v>2021</v>
      </c>
      <c r="H13" s="7">
        <v>623873000</v>
      </c>
      <c r="I13" s="7">
        <v>1660592000</v>
      </c>
      <c r="J13" s="5">
        <f t="shared" si="5"/>
        <v>0.37569312630676288</v>
      </c>
      <c r="N13" s="10"/>
      <c r="O13" s="10"/>
      <c r="P13" s="10"/>
      <c r="Q13" s="10"/>
      <c r="R13" s="10"/>
    </row>
    <row r="14" spans="1:24" x14ac:dyDescent="0.25">
      <c r="G14" s="4">
        <v>2022</v>
      </c>
      <c r="H14" s="7">
        <v>569229000</v>
      </c>
      <c r="I14" s="7">
        <v>1695630000</v>
      </c>
      <c r="J14" s="5">
        <f t="shared" si="5"/>
        <v>0.33570354381557299</v>
      </c>
    </row>
    <row r="15" spans="1:24" x14ac:dyDescent="0.25">
      <c r="G15" s="15">
        <v>2023</v>
      </c>
      <c r="H15" s="7">
        <v>728995000</v>
      </c>
      <c r="I15" s="7">
        <v>1855630000</v>
      </c>
      <c r="J15" s="5">
        <f t="shared" si="5"/>
        <v>0.39285579560580502</v>
      </c>
    </row>
    <row r="17" spans="7:10" x14ac:dyDescent="0.25">
      <c r="G17" s="45" t="s">
        <v>21</v>
      </c>
      <c r="H17" s="45"/>
      <c r="I17" s="45"/>
      <c r="J17" s="45"/>
    </row>
    <row r="18" spans="7:10" x14ac:dyDescent="0.25">
      <c r="G18" s="17" t="s">
        <v>6</v>
      </c>
      <c r="H18" s="17" t="s">
        <v>11</v>
      </c>
      <c r="I18" s="17" t="s">
        <v>13</v>
      </c>
      <c r="J18" s="17" t="s">
        <v>8</v>
      </c>
    </row>
    <row r="19" spans="7:10" x14ac:dyDescent="0.25">
      <c r="G19" s="11">
        <v>2019</v>
      </c>
      <c r="H19" s="7">
        <v>596854000</v>
      </c>
      <c r="I19" s="13">
        <v>6389000000</v>
      </c>
      <c r="J19" s="14">
        <f>SUM(H19/I19)</f>
        <v>9.3419001408671154E-2</v>
      </c>
    </row>
    <row r="20" spans="7:10" x14ac:dyDescent="0.25">
      <c r="G20" s="11">
        <v>2020</v>
      </c>
      <c r="H20" s="7">
        <v>627943000</v>
      </c>
      <c r="I20" s="13">
        <v>6586000000</v>
      </c>
      <c r="J20" s="14">
        <f t="shared" ref="J20:J23" si="6">SUM(H20/I20)</f>
        <v>9.5345126024901306E-2</v>
      </c>
    </row>
    <row r="21" spans="7:10" x14ac:dyDescent="0.25">
      <c r="G21" s="11">
        <v>2021</v>
      </c>
      <c r="H21" s="7">
        <v>508693000</v>
      </c>
      <c r="I21" s="13">
        <v>5667000000</v>
      </c>
      <c r="J21" s="14">
        <f t="shared" si="6"/>
        <v>8.9764072701605788E-2</v>
      </c>
    </row>
    <row r="22" spans="7:10" x14ac:dyDescent="0.25">
      <c r="G22" s="11">
        <v>2022</v>
      </c>
      <c r="H22" s="7">
        <v>498565000</v>
      </c>
      <c r="I22" s="13">
        <v>5095600000</v>
      </c>
      <c r="J22" s="14">
        <f t="shared" si="6"/>
        <v>9.7842256064055264E-2</v>
      </c>
    </row>
    <row r="23" spans="7:10" x14ac:dyDescent="0.25">
      <c r="G23" s="15">
        <v>2023</v>
      </c>
      <c r="H23" s="7">
        <v>659605000</v>
      </c>
      <c r="I23" s="13">
        <v>6675600000</v>
      </c>
      <c r="J23" s="14">
        <f t="shared" si="6"/>
        <v>9.8808346815267539E-2</v>
      </c>
    </row>
    <row r="25" spans="7:10" x14ac:dyDescent="0.25">
      <c r="G25" s="46" t="s">
        <v>22</v>
      </c>
      <c r="H25" s="46"/>
      <c r="I25" s="46"/>
      <c r="J25" s="46"/>
    </row>
    <row r="26" spans="7:10" x14ac:dyDescent="0.25">
      <c r="G26" s="17" t="s">
        <v>6</v>
      </c>
      <c r="H26" s="17" t="s">
        <v>11</v>
      </c>
      <c r="I26" s="17" t="s">
        <v>14</v>
      </c>
      <c r="J26" s="17" t="s">
        <v>9</v>
      </c>
    </row>
    <row r="27" spans="7:10" x14ac:dyDescent="0.25">
      <c r="G27" s="11">
        <v>2019</v>
      </c>
      <c r="H27" s="7">
        <v>596854000</v>
      </c>
      <c r="I27" s="13">
        <v>7258600000</v>
      </c>
      <c r="J27" s="14">
        <f>H27/I27</f>
        <v>8.2227151241286198E-2</v>
      </c>
    </row>
    <row r="28" spans="7:10" x14ac:dyDescent="0.25">
      <c r="G28" s="11">
        <v>2020</v>
      </c>
      <c r="H28" s="7">
        <v>627943000</v>
      </c>
      <c r="I28" s="13">
        <v>7125900000</v>
      </c>
      <c r="J28" s="14">
        <f t="shared" ref="J28:J31" si="7">H28/I28</f>
        <v>8.812121977574762E-2</v>
      </c>
    </row>
    <row r="29" spans="7:10" x14ac:dyDescent="0.25">
      <c r="G29" s="11">
        <v>2021</v>
      </c>
      <c r="H29" s="7">
        <v>508693000</v>
      </c>
      <c r="I29" s="13">
        <v>6259800000</v>
      </c>
      <c r="J29" s="14">
        <f t="shared" si="7"/>
        <v>8.1263458896450369E-2</v>
      </c>
    </row>
    <row r="30" spans="7:10" x14ac:dyDescent="0.25">
      <c r="G30" s="11">
        <v>2022</v>
      </c>
      <c r="H30" s="7">
        <v>498565000</v>
      </c>
      <c r="I30" s="13">
        <v>5456560000</v>
      </c>
      <c r="J30" s="14">
        <f t="shared" si="7"/>
        <v>9.136983740671778E-2</v>
      </c>
    </row>
    <row r="31" spans="7:10" x14ac:dyDescent="0.25">
      <c r="G31" s="15">
        <v>2023</v>
      </c>
      <c r="H31" s="7">
        <v>659605000</v>
      </c>
      <c r="I31" s="13">
        <v>7197210000</v>
      </c>
      <c r="J31" s="14">
        <f t="shared" si="7"/>
        <v>9.1647318891626056E-2</v>
      </c>
    </row>
  </sheetData>
  <mergeCells count="6">
    <mergeCell ref="G17:J17"/>
    <mergeCell ref="G25:J25"/>
    <mergeCell ref="A1:A2"/>
    <mergeCell ref="B1:E1"/>
    <mergeCell ref="G1:J1"/>
    <mergeCell ref="G9:J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T37"/>
  <sheetViews>
    <sheetView zoomScale="85" zoomScaleNormal="85" workbookViewId="0">
      <selection activeCell="I7" sqref="I7"/>
    </sheetView>
  </sheetViews>
  <sheetFormatPr defaultRowHeight="15" x14ac:dyDescent="0.25"/>
  <cols>
    <col min="1" max="1" width="9.140625" style="8"/>
    <col min="2" max="2" width="3.85546875" style="8" bestFit="1" customWidth="1"/>
    <col min="3" max="3" width="16.5703125" style="8" bestFit="1" customWidth="1"/>
    <col min="4" max="4" width="8.28515625" style="8" customWidth="1"/>
    <col min="5" max="6" width="9" style="8" customWidth="1"/>
    <col min="7" max="7" width="8.28515625" style="8" bestFit="1" customWidth="1"/>
    <col min="8" max="8" width="7.140625" style="8" customWidth="1"/>
    <col min="9" max="9" width="15.140625" style="8" customWidth="1"/>
    <col min="10" max="10" width="30.7109375" style="8" bestFit="1" customWidth="1"/>
    <col min="11" max="11" width="22" style="8" bestFit="1" customWidth="1"/>
    <col min="12" max="12" width="16" style="8" bestFit="1" customWidth="1"/>
    <col min="13" max="13" width="21.7109375" style="8" bestFit="1" customWidth="1"/>
    <col min="14" max="14" width="14.140625" style="8" bestFit="1" customWidth="1"/>
    <col min="15" max="15" width="13.7109375" style="8" bestFit="1" customWidth="1"/>
    <col min="16" max="17" width="9.140625" style="8"/>
    <col min="18" max="18" width="18.5703125" style="8" bestFit="1" customWidth="1"/>
    <col min="19" max="16384" width="9.140625" style="8"/>
  </cols>
  <sheetData>
    <row r="1" spans="4:18" x14ac:dyDescent="0.25">
      <c r="D1" s="47" t="s">
        <v>6</v>
      </c>
      <c r="E1" s="47" t="s">
        <v>39</v>
      </c>
      <c r="F1" s="47"/>
      <c r="G1" s="47"/>
      <c r="H1" s="47"/>
      <c r="J1" s="49" t="s">
        <v>35</v>
      </c>
      <c r="K1" s="49"/>
      <c r="L1" s="49"/>
      <c r="M1" s="49"/>
    </row>
    <row r="2" spans="4:18" ht="13.5" customHeight="1" x14ac:dyDescent="0.25">
      <c r="D2" s="47"/>
      <c r="E2" s="22" t="s">
        <v>23</v>
      </c>
      <c r="F2" s="22" t="s">
        <v>24</v>
      </c>
      <c r="G2" s="22" t="s">
        <v>25</v>
      </c>
      <c r="H2" s="22" t="s">
        <v>26</v>
      </c>
      <c r="J2" s="29" t="s">
        <v>6</v>
      </c>
      <c r="K2" s="30" t="s">
        <v>17</v>
      </c>
      <c r="L2" s="29" t="s">
        <v>16</v>
      </c>
      <c r="M2" s="30" t="s">
        <v>42</v>
      </c>
    </row>
    <row r="3" spans="4:18" x14ac:dyDescent="0.25">
      <c r="D3" s="22">
        <v>2019</v>
      </c>
      <c r="E3" s="24">
        <f>SUM(M3)</f>
        <v>0.19862896315338474</v>
      </c>
      <c r="F3" s="24">
        <f>SUM(M11)</f>
        <v>2.3288605867637025E-2</v>
      </c>
      <c r="G3" s="24">
        <f>SUM(M19)</f>
        <v>0.21388174807197943</v>
      </c>
      <c r="H3" s="22" t="s">
        <v>27</v>
      </c>
      <c r="J3" s="11">
        <v>2019</v>
      </c>
      <c r="K3" s="19">
        <v>1159</v>
      </c>
      <c r="L3" s="19">
        <v>5835</v>
      </c>
      <c r="M3" s="14">
        <f>K3/L3</f>
        <v>0.19862896315338474</v>
      </c>
    </row>
    <row r="4" spans="4:18" x14ac:dyDescent="0.25">
      <c r="D4" s="22">
        <v>2020</v>
      </c>
      <c r="E4" s="24">
        <f>SUM(M4)</f>
        <v>0.16964888588791358</v>
      </c>
      <c r="F4" s="24">
        <f>SUM(M12)</f>
        <v>2.1182739343116701E-2</v>
      </c>
      <c r="G4" s="24">
        <f>SUM(M20)</f>
        <v>0.22889939230249831</v>
      </c>
      <c r="H4" s="22" t="s">
        <v>27</v>
      </c>
      <c r="J4" s="11">
        <v>2020</v>
      </c>
      <c r="K4" s="19">
        <v>1005</v>
      </c>
      <c r="L4" s="19">
        <v>5924</v>
      </c>
      <c r="M4" s="14">
        <f t="shared" ref="M4:M7" si="0">K4/L4</f>
        <v>0.16964888588791358</v>
      </c>
    </row>
    <row r="5" spans="4:18" x14ac:dyDescent="0.25">
      <c r="D5" s="22">
        <v>2021</v>
      </c>
      <c r="E5" s="24">
        <f>SUM(M5)</f>
        <v>0.14867109634551495</v>
      </c>
      <c r="F5" s="24">
        <f>SUM(M13)</f>
        <v>1.9134928936196394E-2</v>
      </c>
      <c r="G5" s="24">
        <f>SUM(M21)</f>
        <v>0.24734219269102989</v>
      </c>
      <c r="H5" s="22" t="s">
        <v>27</v>
      </c>
      <c r="J5" s="11">
        <v>2021</v>
      </c>
      <c r="K5" s="19">
        <v>895</v>
      </c>
      <c r="L5" s="19">
        <v>6020</v>
      </c>
      <c r="M5" s="14">
        <f t="shared" si="0"/>
        <v>0.14867109634551495</v>
      </c>
    </row>
    <row r="6" spans="4:18" x14ac:dyDescent="0.25">
      <c r="D6" s="22">
        <v>2022</v>
      </c>
      <c r="E6" s="24">
        <f>SUM(M6)</f>
        <v>0.13013698630136986</v>
      </c>
      <c r="F6" s="24">
        <f>SUM(M14)</f>
        <v>1.6874888980993544E-2</v>
      </c>
      <c r="G6" s="24">
        <f>SUM(M22)</f>
        <v>0.26027397260273971</v>
      </c>
      <c r="H6" s="22" t="s">
        <v>27</v>
      </c>
      <c r="J6" s="11">
        <v>2022</v>
      </c>
      <c r="K6" s="19">
        <v>798</v>
      </c>
      <c r="L6" s="19">
        <v>6132</v>
      </c>
      <c r="M6" s="14">
        <f t="shared" si="0"/>
        <v>0.13013698630136986</v>
      </c>
    </row>
    <row r="7" spans="4:18" x14ac:dyDescent="0.25">
      <c r="D7" s="22">
        <v>2023</v>
      </c>
      <c r="E7" s="24">
        <f>SUM(M7)</f>
        <v>0.10709140387385946</v>
      </c>
      <c r="F7" s="24">
        <f>SUM(M15)</f>
        <v>1.5895953757225433E-2</v>
      </c>
      <c r="G7" s="24">
        <f>SUM(M23)</f>
        <v>0.2690891627981431</v>
      </c>
      <c r="H7" s="43">
        <v>0.79</v>
      </c>
      <c r="J7" s="4">
        <v>2023</v>
      </c>
      <c r="K7" s="4">
        <v>669</v>
      </c>
      <c r="L7" s="19">
        <v>6247</v>
      </c>
      <c r="M7" s="14">
        <f t="shared" si="0"/>
        <v>0.10709140387385946</v>
      </c>
    </row>
    <row r="8" spans="4:18" x14ac:dyDescent="0.25">
      <c r="H8" s="2"/>
      <c r="O8" s="3"/>
      <c r="P8" s="3"/>
      <c r="Q8" s="3"/>
      <c r="R8" s="3"/>
    </row>
    <row r="9" spans="4:18" x14ac:dyDescent="0.25">
      <c r="H9" s="2"/>
      <c r="I9" s="1"/>
      <c r="J9" s="49" t="s">
        <v>36</v>
      </c>
      <c r="K9" s="49"/>
      <c r="L9" s="49"/>
      <c r="M9" s="49"/>
      <c r="O9" s="3"/>
      <c r="P9" s="3"/>
      <c r="Q9" s="3"/>
      <c r="R9" s="3"/>
    </row>
    <row r="10" spans="4:18" x14ac:dyDescent="0.25">
      <c r="I10" s="10"/>
      <c r="J10" s="29" t="s">
        <v>6</v>
      </c>
      <c r="K10" s="30" t="s">
        <v>43</v>
      </c>
      <c r="L10" s="29" t="s">
        <v>29</v>
      </c>
      <c r="M10" s="30" t="s">
        <v>40</v>
      </c>
      <c r="O10" s="3"/>
      <c r="P10" s="3"/>
      <c r="Q10" s="3"/>
      <c r="R10" s="3"/>
    </row>
    <row r="11" spans="4:18" x14ac:dyDescent="0.25">
      <c r="H11" s="2"/>
      <c r="J11" s="11">
        <v>2019</v>
      </c>
      <c r="K11" s="19">
        <v>512</v>
      </c>
      <c r="L11" s="19">
        <v>21985</v>
      </c>
      <c r="M11" s="14">
        <f>K11/L11</f>
        <v>2.3288605867637025E-2</v>
      </c>
      <c r="O11" s="3"/>
      <c r="P11" s="3"/>
      <c r="Q11" s="3"/>
      <c r="R11" s="3"/>
    </row>
    <row r="12" spans="4:18" x14ac:dyDescent="0.25">
      <c r="H12" s="2"/>
      <c r="J12" s="11">
        <v>2020</v>
      </c>
      <c r="K12" s="19">
        <v>485</v>
      </c>
      <c r="L12" s="19">
        <v>22896</v>
      </c>
      <c r="M12" s="14">
        <f t="shared" ref="M12:M15" si="1">K12/L12</f>
        <v>2.1182739343116701E-2</v>
      </c>
      <c r="O12" s="3"/>
      <c r="P12" s="3"/>
      <c r="Q12" s="3"/>
      <c r="R12" s="33"/>
    </row>
    <row r="13" spans="4:18" x14ac:dyDescent="0.25">
      <c r="H13" s="2"/>
      <c r="J13" s="11">
        <v>2021</v>
      </c>
      <c r="K13" s="19">
        <v>311</v>
      </c>
      <c r="L13" s="19">
        <v>16253</v>
      </c>
      <c r="M13" s="14">
        <f t="shared" si="1"/>
        <v>1.9134928936196394E-2</v>
      </c>
      <c r="O13" s="3"/>
      <c r="P13" s="3"/>
      <c r="Q13" s="3"/>
      <c r="R13" s="3"/>
    </row>
    <row r="14" spans="4:18" x14ac:dyDescent="0.25">
      <c r="H14" s="2"/>
      <c r="J14" s="11">
        <v>2022</v>
      </c>
      <c r="K14" s="19">
        <v>285</v>
      </c>
      <c r="L14" s="19">
        <v>16889</v>
      </c>
      <c r="M14" s="14">
        <f t="shared" si="1"/>
        <v>1.6874888980993544E-2</v>
      </c>
      <c r="O14" s="3"/>
      <c r="P14" s="3"/>
      <c r="Q14" s="3"/>
      <c r="R14" s="3"/>
    </row>
    <row r="15" spans="4:18" x14ac:dyDescent="0.25">
      <c r="H15" s="2"/>
      <c r="J15" s="4">
        <v>2023</v>
      </c>
      <c r="K15" s="4">
        <v>396</v>
      </c>
      <c r="L15" s="19">
        <v>24912</v>
      </c>
      <c r="M15" s="14">
        <f t="shared" si="1"/>
        <v>1.5895953757225433E-2</v>
      </c>
    </row>
    <row r="17" spans="9:16" ht="15" customHeight="1" x14ac:dyDescent="0.25">
      <c r="J17" s="49" t="s">
        <v>37</v>
      </c>
      <c r="K17" s="49"/>
      <c r="L17" s="49"/>
      <c r="M17" s="49"/>
    </row>
    <row r="18" spans="9:16" x14ac:dyDescent="0.25">
      <c r="J18" s="29" t="s">
        <v>6</v>
      </c>
      <c r="K18" s="30" t="s">
        <v>15</v>
      </c>
      <c r="L18" s="29" t="s">
        <v>16</v>
      </c>
      <c r="M18" s="30" t="s">
        <v>41</v>
      </c>
    </row>
    <row r="19" spans="9:16" x14ac:dyDescent="0.25">
      <c r="J19" s="11">
        <v>2019</v>
      </c>
      <c r="K19" s="19">
        <v>1248</v>
      </c>
      <c r="L19" s="19">
        <v>5835</v>
      </c>
      <c r="M19" s="14">
        <f>K19/L19</f>
        <v>0.21388174807197943</v>
      </c>
    </row>
    <row r="20" spans="9:16" x14ac:dyDescent="0.25">
      <c r="J20" s="11">
        <v>2020</v>
      </c>
      <c r="K20" s="19">
        <v>1356</v>
      </c>
      <c r="L20" s="19">
        <v>5924</v>
      </c>
      <c r="M20" s="14">
        <f t="shared" ref="M20:M23" si="2">K20/L20</f>
        <v>0.22889939230249831</v>
      </c>
    </row>
    <row r="21" spans="9:16" x14ac:dyDescent="0.25">
      <c r="J21" s="11">
        <v>2021</v>
      </c>
      <c r="K21" s="19">
        <v>1489</v>
      </c>
      <c r="L21" s="19">
        <v>6020</v>
      </c>
      <c r="M21" s="14">
        <f t="shared" si="2"/>
        <v>0.24734219269102989</v>
      </c>
    </row>
    <row r="22" spans="9:16" x14ac:dyDescent="0.25">
      <c r="J22" s="11">
        <v>2022</v>
      </c>
      <c r="K22" s="19">
        <v>1596</v>
      </c>
      <c r="L22" s="19">
        <v>6132</v>
      </c>
      <c r="M22" s="14">
        <f t="shared" si="2"/>
        <v>0.26027397260273971</v>
      </c>
    </row>
    <row r="23" spans="9:16" x14ac:dyDescent="0.25">
      <c r="J23" s="4">
        <v>2023</v>
      </c>
      <c r="K23" s="19">
        <v>1681</v>
      </c>
      <c r="L23" s="19">
        <v>6247</v>
      </c>
      <c r="M23" s="14">
        <f t="shared" si="2"/>
        <v>0.2690891627981431</v>
      </c>
      <c r="P23" s="6"/>
    </row>
    <row r="25" spans="9:16" x14ac:dyDescent="0.25">
      <c r="I25" s="25"/>
      <c r="J25" s="26" t="s">
        <v>62</v>
      </c>
      <c r="K25" s="27"/>
      <c r="L25" s="27"/>
      <c r="M25" s="27"/>
    </row>
    <row r="26" spans="9:16" x14ac:dyDescent="0.25">
      <c r="J26" s="3" t="s">
        <v>54</v>
      </c>
      <c r="K26" s="3"/>
      <c r="L26" s="3"/>
      <c r="M26" s="3"/>
    </row>
    <row r="27" spans="9:16" ht="15" customHeight="1" x14ac:dyDescent="0.25">
      <c r="J27" s="48" t="s">
        <v>67</v>
      </c>
      <c r="K27" s="48"/>
      <c r="L27" s="48"/>
      <c r="M27" s="48"/>
    </row>
    <row r="28" spans="9:16" x14ac:dyDescent="0.25">
      <c r="J28" s="48"/>
      <c r="K28" s="48"/>
      <c r="L28" s="48"/>
      <c r="M28" s="48"/>
    </row>
    <row r="29" spans="9:16" x14ac:dyDescent="0.25">
      <c r="J29" s="48"/>
      <c r="K29" s="48"/>
      <c r="L29" s="48"/>
      <c r="M29" s="48"/>
    </row>
    <row r="30" spans="9:16" x14ac:dyDescent="0.25">
      <c r="J30" s="48"/>
      <c r="K30" s="48"/>
      <c r="L30" s="48"/>
      <c r="M30" s="48"/>
    </row>
    <row r="31" spans="9:16" x14ac:dyDescent="0.25">
      <c r="J31" s="48"/>
      <c r="K31" s="48"/>
      <c r="L31" s="48"/>
      <c r="M31" s="48"/>
    </row>
    <row r="32" spans="9:16" x14ac:dyDescent="0.25">
      <c r="J32" s="48"/>
      <c r="K32" s="48"/>
      <c r="L32" s="48"/>
      <c r="M32" s="48"/>
    </row>
    <row r="33" spans="10:20" x14ac:dyDescent="0.25">
      <c r="J33" s="12" t="s">
        <v>18</v>
      </c>
      <c r="K33" s="12" t="s">
        <v>5</v>
      </c>
      <c r="L33" s="3"/>
      <c r="M33" s="3"/>
    </row>
    <row r="34" spans="10:20" x14ac:dyDescent="0.25">
      <c r="J34" s="11" t="s">
        <v>55</v>
      </c>
      <c r="K34" s="35">
        <v>1115</v>
      </c>
      <c r="L34" s="3"/>
      <c r="M34" s="3"/>
    </row>
    <row r="35" spans="10:20" x14ac:dyDescent="0.25">
      <c r="J35" s="21" t="s">
        <v>87</v>
      </c>
      <c r="K35" s="21">
        <v>94</v>
      </c>
      <c r="L35" s="3"/>
      <c r="M35" s="3"/>
      <c r="N35" s="3"/>
      <c r="O35" s="3"/>
      <c r="P35" s="3"/>
      <c r="Q35" s="3"/>
      <c r="R35" s="3"/>
      <c r="S35" s="3"/>
      <c r="T35" s="3"/>
    </row>
    <row r="36" spans="10:20" x14ac:dyDescent="0.25">
      <c r="J36" s="21" t="s">
        <v>56</v>
      </c>
      <c r="K36" s="21">
        <v>15</v>
      </c>
      <c r="L36" s="3"/>
      <c r="M36" s="3">
        <f>94*15</f>
        <v>1410</v>
      </c>
      <c r="N36" s="3"/>
      <c r="O36" s="3"/>
      <c r="P36" s="3"/>
      <c r="Q36" s="3"/>
      <c r="R36" s="3"/>
      <c r="S36" s="3"/>
      <c r="T36" s="3"/>
    </row>
    <row r="37" spans="10:20" x14ac:dyDescent="0.25">
      <c r="J37" s="34" t="s">
        <v>58</v>
      </c>
      <c r="K37" s="37">
        <f>SUM(K34/1410)*100%</f>
        <v>0.79078014184397161</v>
      </c>
      <c r="L37" s="3"/>
      <c r="M37" s="3"/>
      <c r="N37" s="3"/>
      <c r="O37" s="3"/>
      <c r="P37" s="3"/>
      <c r="Q37" s="3"/>
      <c r="R37" s="3"/>
      <c r="S37" s="3"/>
      <c r="T37" s="3"/>
    </row>
  </sheetData>
  <mergeCells count="6">
    <mergeCell ref="J27:M32"/>
    <mergeCell ref="D1:D2"/>
    <mergeCell ref="E1:H1"/>
    <mergeCell ref="J1:M1"/>
    <mergeCell ref="J9:M9"/>
    <mergeCell ref="J17:M17"/>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D1" sqref="D1:G1"/>
    </sheetView>
  </sheetViews>
  <sheetFormatPr defaultRowHeight="15" x14ac:dyDescent="0.25"/>
  <cols>
    <col min="2" max="2" width="36" bestFit="1" customWidth="1"/>
    <col min="4" max="4" width="6.28515625" bestFit="1" customWidth="1"/>
    <col min="5" max="5" width="13.42578125" bestFit="1" customWidth="1"/>
    <col min="6" max="6" width="11.5703125" bestFit="1" customWidth="1"/>
    <col min="7" max="7" width="11.28515625" bestFit="1" customWidth="1"/>
  </cols>
  <sheetData>
    <row r="1" spans="1:7" ht="13.5" customHeight="1" x14ac:dyDescent="0.25">
      <c r="A1" s="47" t="s">
        <v>6</v>
      </c>
      <c r="B1" s="23" t="s">
        <v>45</v>
      </c>
      <c r="C1" s="3"/>
      <c r="D1" s="50" t="s">
        <v>28</v>
      </c>
      <c r="E1" s="50"/>
      <c r="F1" s="50"/>
      <c r="G1" s="50"/>
    </row>
    <row r="2" spans="1:7" ht="13.5" customHeight="1" x14ac:dyDescent="0.25">
      <c r="A2" s="47"/>
      <c r="B2" s="28" t="s">
        <v>28</v>
      </c>
      <c r="C2" s="3"/>
      <c r="D2" s="31" t="s">
        <v>6</v>
      </c>
      <c r="E2" s="31" t="s">
        <v>46</v>
      </c>
      <c r="F2" s="31" t="s">
        <v>44</v>
      </c>
      <c r="G2" s="32" t="s">
        <v>47</v>
      </c>
    </row>
    <row r="3" spans="1:7" ht="13.5" customHeight="1" x14ac:dyDescent="0.25">
      <c r="A3" s="22">
        <v>2019</v>
      </c>
      <c r="B3" s="24">
        <f>SUM(G3)</f>
        <v>2.9838526267909938E-2</v>
      </c>
      <c r="C3" s="3"/>
      <c r="D3" s="11">
        <v>2019</v>
      </c>
      <c r="E3" s="19">
        <v>656</v>
      </c>
      <c r="F3" s="19">
        <v>21985</v>
      </c>
      <c r="G3" s="14">
        <f>E3/F3</f>
        <v>2.9838526267909938E-2</v>
      </c>
    </row>
    <row r="4" spans="1:7" ht="13.5" customHeight="1" x14ac:dyDescent="0.25">
      <c r="A4" s="22">
        <v>2020</v>
      </c>
      <c r="B4" s="24">
        <f t="shared" ref="B4:B7" si="0">SUM(G4)</f>
        <v>3.1664919636617751E-2</v>
      </c>
      <c r="C4" s="3"/>
      <c r="D4" s="11">
        <v>2020</v>
      </c>
      <c r="E4" s="19">
        <v>725</v>
      </c>
      <c r="F4" s="19">
        <v>22896</v>
      </c>
      <c r="G4" s="14">
        <f t="shared" ref="G4:G7" si="1">E4/F4</f>
        <v>3.1664919636617751E-2</v>
      </c>
    </row>
    <row r="5" spans="1:7" ht="13.5" customHeight="1" x14ac:dyDescent="0.25">
      <c r="A5" s="22">
        <v>2021</v>
      </c>
      <c r="B5" s="24">
        <f t="shared" si="0"/>
        <v>3.3839906478803916E-2</v>
      </c>
      <c r="C5" s="3"/>
      <c r="D5" s="11">
        <v>2021</v>
      </c>
      <c r="E5" s="19">
        <v>550</v>
      </c>
      <c r="F5" s="19">
        <v>16253</v>
      </c>
      <c r="G5" s="14">
        <f t="shared" si="1"/>
        <v>3.3839906478803916E-2</v>
      </c>
    </row>
    <row r="6" spans="1:7" ht="13.5" customHeight="1" x14ac:dyDescent="0.25">
      <c r="A6" s="22">
        <v>2022</v>
      </c>
      <c r="B6" s="24">
        <f t="shared" si="0"/>
        <v>3.6118183433003728E-2</v>
      </c>
      <c r="C6" s="3"/>
      <c r="D6" s="11">
        <v>2022</v>
      </c>
      <c r="E6" s="19">
        <v>610</v>
      </c>
      <c r="F6" s="19">
        <v>16889</v>
      </c>
      <c r="G6" s="14">
        <f t="shared" si="1"/>
        <v>3.6118183433003728E-2</v>
      </c>
    </row>
    <row r="7" spans="1:7" ht="13.5" customHeight="1" x14ac:dyDescent="0.25">
      <c r="A7" s="22">
        <v>2023</v>
      </c>
      <c r="B7" s="24">
        <f t="shared" si="0"/>
        <v>3.9579319203596662E-2</v>
      </c>
      <c r="C7" s="3"/>
      <c r="D7" s="4">
        <v>2023</v>
      </c>
      <c r="E7" s="4">
        <v>986</v>
      </c>
      <c r="F7" s="19">
        <v>24912</v>
      </c>
      <c r="G7" s="14">
        <f t="shared" si="1"/>
        <v>3.9579319203596662E-2</v>
      </c>
    </row>
    <row r="8" spans="1:7" x14ac:dyDescent="0.25">
      <c r="C8" s="3"/>
      <c r="D8" s="3"/>
      <c r="E8" s="3"/>
      <c r="F8" s="3"/>
    </row>
  </sheetData>
  <mergeCells count="2">
    <mergeCell ref="A1:A2"/>
    <mergeCell ref="D1:G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opLeftCell="A7" workbookViewId="0">
      <selection activeCell="C3" sqref="C3"/>
    </sheetView>
  </sheetViews>
  <sheetFormatPr defaultRowHeight="15" x14ac:dyDescent="0.25"/>
  <cols>
    <col min="2" max="2" width="10.5703125" customWidth="1"/>
    <col min="7" max="7" width="32.5703125" customWidth="1"/>
    <col min="8" max="8" width="21.85546875" bestFit="1" customWidth="1"/>
    <col min="9" max="9" width="16.42578125" bestFit="1" customWidth="1"/>
    <col min="10" max="10" width="26.140625" bestFit="1" customWidth="1"/>
    <col min="13" max="13" width="10" bestFit="1" customWidth="1"/>
  </cols>
  <sheetData>
    <row r="1" spans="1:10" ht="18" customHeight="1" x14ac:dyDescent="0.25">
      <c r="A1" s="47" t="s">
        <v>6</v>
      </c>
      <c r="B1" s="47" t="s">
        <v>10</v>
      </c>
      <c r="C1" s="47"/>
      <c r="D1" s="47"/>
      <c r="E1" s="47"/>
      <c r="G1" s="49" t="s">
        <v>50</v>
      </c>
      <c r="H1" s="49"/>
      <c r="I1" s="49"/>
      <c r="J1" s="49"/>
    </row>
    <row r="2" spans="1:10" ht="18" customHeight="1" x14ac:dyDescent="0.25">
      <c r="A2" s="47"/>
      <c r="B2" s="22" t="s">
        <v>30</v>
      </c>
      <c r="C2" s="22" t="s">
        <v>31</v>
      </c>
      <c r="D2" s="22" t="s">
        <v>32</v>
      </c>
      <c r="E2" s="22" t="s">
        <v>33</v>
      </c>
      <c r="G2" s="12" t="s">
        <v>6</v>
      </c>
      <c r="H2" s="18" t="s">
        <v>4</v>
      </c>
      <c r="I2" s="12" t="s">
        <v>34</v>
      </c>
      <c r="J2" s="18" t="s">
        <v>66</v>
      </c>
    </row>
    <row r="3" spans="1:10" ht="18" customHeight="1" x14ac:dyDescent="0.25">
      <c r="A3" s="22">
        <v>2019</v>
      </c>
      <c r="B3" s="42">
        <f>SUM(J3)</f>
        <v>2984270</v>
      </c>
      <c r="C3" s="24">
        <f>SUM(J11)</f>
        <v>0.06</v>
      </c>
      <c r="D3" s="24">
        <f>SUM(J19)</f>
        <v>4.4999999999999998E-2</v>
      </c>
      <c r="E3" s="22" t="s">
        <v>27</v>
      </c>
      <c r="G3" s="11">
        <v>2019</v>
      </c>
      <c r="H3" s="7">
        <v>596854000</v>
      </c>
      <c r="I3" s="19">
        <v>200</v>
      </c>
      <c r="J3" s="42">
        <f>SUM(H3/I3)</f>
        <v>2984270</v>
      </c>
    </row>
    <row r="4" spans="1:10" ht="18" customHeight="1" x14ac:dyDescent="0.25">
      <c r="A4" s="22">
        <v>2020</v>
      </c>
      <c r="B4" s="42">
        <f>SUM(J4)</f>
        <v>3093315.2709359606</v>
      </c>
      <c r="C4" s="24">
        <f>SUM(J12)</f>
        <v>6.8965517241379309E-2</v>
      </c>
      <c r="D4" s="24">
        <f>SUM(J20)</f>
        <v>4.9261083743842367E-2</v>
      </c>
      <c r="E4" s="22" t="s">
        <v>27</v>
      </c>
      <c r="G4" s="11">
        <v>2020</v>
      </c>
      <c r="H4" s="7">
        <v>627943000</v>
      </c>
      <c r="I4" s="19">
        <v>203</v>
      </c>
      <c r="J4" s="42">
        <f t="shared" ref="J4:J7" si="0">SUM(H4/I4)</f>
        <v>3093315.2709359606</v>
      </c>
    </row>
    <row r="5" spans="1:10" ht="18" customHeight="1" x14ac:dyDescent="0.25">
      <c r="A5" s="22">
        <v>2021</v>
      </c>
      <c r="B5" s="42">
        <f>SUM(J5)</f>
        <v>2795618.3574879225</v>
      </c>
      <c r="C5" s="24">
        <f>SUM(J13)</f>
        <v>5.7971014492753624E-2</v>
      </c>
      <c r="D5" s="24">
        <f>SUM(J21)</f>
        <v>3.3816425120772944E-2</v>
      </c>
      <c r="E5" s="22" t="s">
        <v>27</v>
      </c>
      <c r="G5" s="11">
        <v>2021</v>
      </c>
      <c r="H5" s="7">
        <v>578693000</v>
      </c>
      <c r="I5" s="19">
        <v>207</v>
      </c>
      <c r="J5" s="42">
        <f t="shared" si="0"/>
        <v>2795618.3574879225</v>
      </c>
    </row>
    <row r="6" spans="1:10" ht="18" customHeight="1" x14ac:dyDescent="0.25">
      <c r="A6" s="22">
        <v>2022</v>
      </c>
      <c r="B6" s="42">
        <f>SUM(J6)</f>
        <v>2340680.7511737091</v>
      </c>
      <c r="C6" s="24">
        <f>SUM(J14)</f>
        <v>7.0422535211267609E-2</v>
      </c>
      <c r="D6" s="24">
        <f>SUM(J22)</f>
        <v>5.1643192488262914E-2</v>
      </c>
      <c r="E6" s="22" t="s">
        <v>27</v>
      </c>
      <c r="G6" s="11">
        <v>2022</v>
      </c>
      <c r="H6" s="7">
        <v>498565000</v>
      </c>
      <c r="I6" s="19">
        <v>213</v>
      </c>
      <c r="J6" s="42">
        <f t="shared" si="0"/>
        <v>2340680.7511737091</v>
      </c>
    </row>
    <row r="7" spans="1:10" ht="18" customHeight="1" x14ac:dyDescent="0.25">
      <c r="A7" s="22">
        <v>2023</v>
      </c>
      <c r="B7" s="42">
        <f>SUM(J7)</f>
        <v>3067930.2325581396</v>
      </c>
      <c r="C7" s="24">
        <f>SUM(J15)</f>
        <v>8.3720930232558138E-2</v>
      </c>
      <c r="D7" s="24">
        <f>SUM(J23)</f>
        <v>4.1860465116279069E-2</v>
      </c>
      <c r="E7" s="43">
        <v>0.9</v>
      </c>
      <c r="G7" s="4">
        <v>2023</v>
      </c>
      <c r="H7" s="7">
        <v>659605000</v>
      </c>
      <c r="I7" s="4">
        <v>215</v>
      </c>
      <c r="J7" s="42">
        <f t="shared" si="0"/>
        <v>3067930.2325581396</v>
      </c>
    </row>
    <row r="8" spans="1:10" ht="15" customHeight="1" x14ac:dyDescent="0.25">
      <c r="G8" s="8"/>
      <c r="H8" s="8"/>
      <c r="I8" s="8"/>
      <c r="J8" s="8"/>
    </row>
    <row r="9" spans="1:10" ht="15" customHeight="1" x14ac:dyDescent="0.25">
      <c r="G9" s="49" t="s">
        <v>48</v>
      </c>
      <c r="H9" s="49"/>
      <c r="I9" s="49"/>
      <c r="J9" s="49"/>
    </row>
    <row r="10" spans="1:10" ht="15" customHeight="1" x14ac:dyDescent="0.25">
      <c r="G10" s="12" t="s">
        <v>6</v>
      </c>
      <c r="H10" s="18" t="s">
        <v>51</v>
      </c>
      <c r="I10" s="12" t="s">
        <v>52</v>
      </c>
      <c r="J10" s="18" t="s">
        <v>64</v>
      </c>
    </row>
    <row r="11" spans="1:10" ht="15" customHeight="1" x14ac:dyDescent="0.25">
      <c r="G11" s="11">
        <v>2019</v>
      </c>
      <c r="H11" s="19">
        <v>12</v>
      </c>
      <c r="I11" s="19">
        <v>200</v>
      </c>
      <c r="J11" s="14">
        <f>H11/I11</f>
        <v>0.06</v>
      </c>
    </row>
    <row r="12" spans="1:10" ht="15" customHeight="1" x14ac:dyDescent="0.25">
      <c r="G12" s="11">
        <v>2020</v>
      </c>
      <c r="H12" s="19">
        <v>14</v>
      </c>
      <c r="I12" s="19">
        <v>203</v>
      </c>
      <c r="J12" s="14">
        <f t="shared" ref="J12:J15" si="1">H12/I12</f>
        <v>6.8965517241379309E-2</v>
      </c>
    </row>
    <row r="13" spans="1:10" ht="15" customHeight="1" x14ac:dyDescent="0.25">
      <c r="G13" s="11">
        <v>2021</v>
      </c>
      <c r="H13" s="19">
        <v>12</v>
      </c>
      <c r="I13" s="19">
        <v>207</v>
      </c>
      <c r="J13" s="14">
        <f t="shared" si="1"/>
        <v>5.7971014492753624E-2</v>
      </c>
    </row>
    <row r="14" spans="1:10" ht="15" customHeight="1" x14ac:dyDescent="0.25">
      <c r="G14" s="11">
        <v>2022</v>
      </c>
      <c r="H14" s="19">
        <v>15</v>
      </c>
      <c r="I14" s="19">
        <v>213</v>
      </c>
      <c r="J14" s="14">
        <f t="shared" si="1"/>
        <v>7.0422535211267609E-2</v>
      </c>
    </row>
    <row r="15" spans="1:10" ht="15" customHeight="1" x14ac:dyDescent="0.25">
      <c r="G15" s="4">
        <v>2023</v>
      </c>
      <c r="H15" s="4">
        <v>18</v>
      </c>
      <c r="I15" s="4">
        <v>215</v>
      </c>
      <c r="J15" s="14">
        <f t="shared" si="1"/>
        <v>8.3720930232558138E-2</v>
      </c>
    </row>
    <row r="16" spans="1:10" ht="15" customHeight="1" x14ac:dyDescent="0.25">
      <c r="G16" s="8"/>
      <c r="H16" s="8"/>
      <c r="I16" s="8"/>
      <c r="J16" s="8"/>
    </row>
    <row r="17" spans="7:10" ht="15" customHeight="1" x14ac:dyDescent="0.25">
      <c r="G17" s="49" t="s">
        <v>49</v>
      </c>
      <c r="H17" s="49"/>
      <c r="I17" s="49"/>
      <c r="J17" s="49"/>
    </row>
    <row r="18" spans="7:10" ht="15" customHeight="1" x14ac:dyDescent="0.25">
      <c r="G18" s="12" t="s">
        <v>6</v>
      </c>
      <c r="H18" s="18" t="s">
        <v>53</v>
      </c>
      <c r="I18" s="12" t="s">
        <v>34</v>
      </c>
      <c r="J18" s="18" t="s">
        <v>65</v>
      </c>
    </row>
    <row r="19" spans="7:10" ht="15" customHeight="1" x14ac:dyDescent="0.25">
      <c r="G19" s="11">
        <v>2019</v>
      </c>
      <c r="H19" s="19">
        <v>9</v>
      </c>
      <c r="I19" s="19">
        <v>200</v>
      </c>
      <c r="J19" s="14">
        <f>H19/I19</f>
        <v>4.4999999999999998E-2</v>
      </c>
    </row>
    <row r="20" spans="7:10" ht="15" customHeight="1" x14ac:dyDescent="0.25">
      <c r="G20" s="11">
        <v>2020</v>
      </c>
      <c r="H20" s="19">
        <v>10</v>
      </c>
      <c r="I20" s="19">
        <v>203</v>
      </c>
      <c r="J20" s="14">
        <f t="shared" ref="J20:J23" si="2">H20/I20</f>
        <v>4.9261083743842367E-2</v>
      </c>
    </row>
    <row r="21" spans="7:10" ht="15" customHeight="1" x14ac:dyDescent="0.25">
      <c r="G21" s="11">
        <v>2021</v>
      </c>
      <c r="H21" s="19">
        <v>7</v>
      </c>
      <c r="I21" s="19">
        <v>207</v>
      </c>
      <c r="J21" s="14">
        <f t="shared" si="2"/>
        <v>3.3816425120772944E-2</v>
      </c>
    </row>
    <row r="22" spans="7:10" ht="15" customHeight="1" x14ac:dyDescent="0.25">
      <c r="G22" s="11">
        <v>2022</v>
      </c>
      <c r="H22" s="19">
        <v>11</v>
      </c>
      <c r="I22" s="19">
        <v>213</v>
      </c>
      <c r="J22" s="14">
        <f t="shared" si="2"/>
        <v>5.1643192488262914E-2</v>
      </c>
    </row>
    <row r="23" spans="7:10" ht="15" customHeight="1" x14ac:dyDescent="0.25">
      <c r="G23" s="4">
        <v>2023</v>
      </c>
      <c r="H23" s="4">
        <v>9</v>
      </c>
      <c r="I23" s="4">
        <v>215</v>
      </c>
      <c r="J23" s="14">
        <f t="shared" si="2"/>
        <v>4.1860465116279069E-2</v>
      </c>
    </row>
    <row r="24" spans="7:10" ht="15" customHeight="1" x14ac:dyDescent="0.25">
      <c r="G24" s="8"/>
      <c r="H24" s="8"/>
      <c r="I24" s="8"/>
      <c r="J24" s="8"/>
    </row>
    <row r="25" spans="7:10" ht="15" customHeight="1" x14ac:dyDescent="0.25">
      <c r="G25" s="26" t="s">
        <v>59</v>
      </c>
      <c r="H25" s="27"/>
      <c r="I25" s="3"/>
      <c r="J25" s="3"/>
    </row>
    <row r="26" spans="7:10" ht="15" customHeight="1" x14ac:dyDescent="0.25">
      <c r="G26" s="3" t="s">
        <v>60</v>
      </c>
      <c r="H26" s="3"/>
      <c r="I26" s="3"/>
      <c r="J26" s="3"/>
    </row>
    <row r="27" spans="7:10" ht="15" customHeight="1" x14ac:dyDescent="0.25">
      <c r="G27" s="48" t="s">
        <v>63</v>
      </c>
      <c r="H27" s="48"/>
      <c r="I27" s="48"/>
      <c r="J27" s="48"/>
    </row>
    <row r="28" spans="7:10" ht="15" customHeight="1" x14ac:dyDescent="0.25">
      <c r="G28" s="48"/>
      <c r="H28" s="48"/>
      <c r="I28" s="48"/>
      <c r="J28" s="48"/>
    </row>
    <row r="29" spans="7:10" ht="15" customHeight="1" x14ac:dyDescent="0.25">
      <c r="G29" s="48"/>
      <c r="H29" s="48"/>
      <c r="I29" s="48"/>
      <c r="J29" s="48"/>
    </row>
    <row r="30" spans="7:10" ht="15" customHeight="1" x14ac:dyDescent="0.25">
      <c r="G30" s="48"/>
      <c r="H30" s="48"/>
      <c r="I30" s="48"/>
      <c r="J30" s="48"/>
    </row>
    <row r="31" spans="7:10" ht="15" customHeight="1" x14ac:dyDescent="0.25">
      <c r="G31" s="48"/>
      <c r="H31" s="48"/>
      <c r="I31" s="48"/>
      <c r="J31" s="48"/>
    </row>
    <row r="32" spans="7:10" x14ac:dyDescent="0.25">
      <c r="G32" s="48"/>
      <c r="H32" s="48"/>
      <c r="I32" s="48"/>
      <c r="J32" s="48"/>
    </row>
    <row r="33" spans="7:8" x14ac:dyDescent="0.25">
      <c r="G33" s="12" t="s">
        <v>18</v>
      </c>
      <c r="H33" s="12" t="s">
        <v>5</v>
      </c>
    </row>
    <row r="34" spans="7:8" x14ac:dyDescent="0.25">
      <c r="G34" s="11" t="s">
        <v>55</v>
      </c>
      <c r="H34" s="11">
        <v>917</v>
      </c>
    </row>
    <row r="35" spans="7:8" x14ac:dyDescent="0.25">
      <c r="G35" s="21" t="s">
        <v>57</v>
      </c>
      <c r="H35" s="21">
        <v>68</v>
      </c>
    </row>
    <row r="36" spans="7:8" x14ac:dyDescent="0.25">
      <c r="G36" s="21" t="s">
        <v>56</v>
      </c>
      <c r="H36" s="21">
        <v>15</v>
      </c>
    </row>
    <row r="37" spans="7:8" x14ac:dyDescent="0.25">
      <c r="G37" s="34" t="s">
        <v>61</v>
      </c>
      <c r="H37" s="37">
        <f>SUM(H34/1020)*100%</f>
        <v>0.89901960784313728</v>
      </c>
    </row>
  </sheetData>
  <mergeCells count="6">
    <mergeCell ref="G27:J32"/>
    <mergeCell ref="A1:A2"/>
    <mergeCell ref="B1:E1"/>
    <mergeCell ref="G1:J1"/>
    <mergeCell ref="G9:J9"/>
    <mergeCell ref="G17:J1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election activeCell="M19" sqref="M19"/>
    </sheetView>
  </sheetViews>
  <sheetFormatPr defaultRowHeight="12.75" x14ac:dyDescent="0.25"/>
  <cols>
    <col min="1" max="1" width="9.140625" style="36"/>
    <col min="2" max="2" width="21.28515625" style="36" customWidth="1"/>
    <col min="3" max="7" width="13.140625" style="36" bestFit="1" customWidth="1"/>
    <col min="8" max="16384" width="9.140625" style="36"/>
  </cols>
  <sheetData>
    <row r="1" spans="1:7" x14ac:dyDescent="0.25">
      <c r="A1" s="36" t="s">
        <v>68</v>
      </c>
      <c r="B1" s="36" t="s">
        <v>69</v>
      </c>
    </row>
    <row r="2" spans="1:7" x14ac:dyDescent="0.25">
      <c r="B2" s="51" t="s">
        <v>73</v>
      </c>
      <c r="C2" s="51" t="s">
        <v>6</v>
      </c>
      <c r="D2" s="51"/>
      <c r="E2" s="51"/>
      <c r="F2" s="51"/>
      <c r="G2" s="51"/>
    </row>
    <row r="3" spans="1:7" x14ac:dyDescent="0.25">
      <c r="B3" s="51"/>
      <c r="C3" s="38">
        <v>2020</v>
      </c>
      <c r="D3" s="38">
        <v>2021</v>
      </c>
      <c r="E3" s="38">
        <v>2022</v>
      </c>
      <c r="F3" s="38">
        <v>2023</v>
      </c>
      <c r="G3" s="38">
        <v>2024</v>
      </c>
    </row>
    <row r="4" spans="1:7" x14ac:dyDescent="0.25">
      <c r="B4" s="39" t="s">
        <v>70</v>
      </c>
      <c r="C4" s="38"/>
      <c r="D4" s="38"/>
      <c r="E4" s="38"/>
      <c r="F4" s="38"/>
      <c r="G4" s="38"/>
    </row>
    <row r="5" spans="1:7" x14ac:dyDescent="0.25">
      <c r="B5" s="38" t="s">
        <v>74</v>
      </c>
      <c r="C5" s="40">
        <f>SUM('Data Keuangan'!H3)</f>
        <v>596854000</v>
      </c>
      <c r="D5" s="40">
        <f>SUM('Data Keuangan'!H4)</f>
        <v>627943000</v>
      </c>
      <c r="E5" s="40">
        <f>SUM('Data Keuangan'!H5)</f>
        <v>578693000</v>
      </c>
      <c r="F5" s="40">
        <f>SUM('Data Keuangan'!H6)</f>
        <v>498565000</v>
      </c>
      <c r="G5" s="40">
        <f>SUM('Data Keuangan'!H7)</f>
        <v>659605000</v>
      </c>
    </row>
    <row r="6" spans="1:7" x14ac:dyDescent="0.25">
      <c r="B6" s="38" t="s">
        <v>79</v>
      </c>
      <c r="C6" s="40">
        <f>SUM('Data Keuangan'!H11)</f>
        <v>673492000</v>
      </c>
      <c r="D6" s="40">
        <f>SUM('Data Keuangan'!H12)</f>
        <v>711789000</v>
      </c>
      <c r="E6" s="40">
        <f>SUM('Data Keuangan'!H13)</f>
        <v>623873000</v>
      </c>
      <c r="F6" s="40">
        <f>SUM('Data Keuangan'!H14)</f>
        <v>569229000</v>
      </c>
      <c r="G6" s="40">
        <f>SUM('Data Keuangan'!H15)</f>
        <v>728995000</v>
      </c>
    </row>
    <row r="7" spans="1:7" x14ac:dyDescent="0.25">
      <c r="B7" s="38" t="s">
        <v>77</v>
      </c>
      <c r="C7" s="40">
        <f>SUM('Data Keuangan'!I3)</f>
        <v>1799856000</v>
      </c>
      <c r="D7" s="40">
        <f>SUM('Data Keuangan'!I4)</f>
        <v>1826590000</v>
      </c>
      <c r="E7" s="40">
        <f>SUM('Data Keuangan'!I5)</f>
        <v>1660592000</v>
      </c>
      <c r="F7" s="40">
        <f>SUM('Data Keuangan'!I6)</f>
        <v>1695630000</v>
      </c>
      <c r="G7" s="40">
        <f>SUM('Data Keuangan'!I7)</f>
        <v>1855630000</v>
      </c>
    </row>
    <row r="8" spans="1:7" x14ac:dyDescent="0.25">
      <c r="B8" s="38" t="s">
        <v>75</v>
      </c>
      <c r="C8" s="40">
        <f>SUM('Data Keuangan'!I19)</f>
        <v>6389000000</v>
      </c>
      <c r="D8" s="40">
        <f>SUM('Data Keuangan'!I20)</f>
        <v>6586000000</v>
      </c>
      <c r="E8" s="40">
        <f>SUM('Data Keuangan'!I21)</f>
        <v>5667000000</v>
      </c>
      <c r="F8" s="40">
        <f>SUM('Data Keuangan'!I22)</f>
        <v>5095600000</v>
      </c>
      <c r="G8" s="40">
        <f>SUM('Data Keuangan'!I23)</f>
        <v>6675600000</v>
      </c>
    </row>
    <row r="9" spans="1:7" x14ac:dyDescent="0.25">
      <c r="B9" s="38" t="s">
        <v>76</v>
      </c>
      <c r="C9" s="40">
        <f>SUM('Data Keuangan'!I27)</f>
        <v>7258600000</v>
      </c>
      <c r="D9" s="40">
        <f>SUM('Data Keuangan'!I28)</f>
        <v>7125900000</v>
      </c>
      <c r="E9" s="40">
        <f>SUM('Data Keuangan'!I29)</f>
        <v>6259800000</v>
      </c>
      <c r="F9" s="40">
        <f>SUM('Data Keuangan'!I30)</f>
        <v>5456560000</v>
      </c>
      <c r="G9" s="40">
        <f>SUM('Data Keuangan'!I31)</f>
        <v>7197210000</v>
      </c>
    </row>
    <row r="10" spans="1:7" x14ac:dyDescent="0.25">
      <c r="B10" s="39" t="s">
        <v>71</v>
      </c>
      <c r="C10" s="38"/>
      <c r="D10" s="38"/>
      <c r="E10" s="38"/>
      <c r="F10" s="38"/>
      <c r="G10" s="38"/>
    </row>
    <row r="11" spans="1:7" x14ac:dyDescent="0.25">
      <c r="B11" s="38" t="s">
        <v>16</v>
      </c>
      <c r="C11" s="40">
        <f>SUM('Data Pelanggan'!L3)</f>
        <v>5835</v>
      </c>
      <c r="D11" s="40">
        <f>SUM('Data Pelanggan'!L4)</f>
        <v>5924</v>
      </c>
      <c r="E11" s="40">
        <f>SUM('Data Pelanggan'!L5)</f>
        <v>6020</v>
      </c>
      <c r="F11" s="40">
        <f>SUM('Data Pelanggan'!L6)</f>
        <v>6132</v>
      </c>
      <c r="G11" s="40">
        <f>SUM('Data Pelanggan'!L7)</f>
        <v>6247</v>
      </c>
    </row>
    <row r="12" spans="1:7" x14ac:dyDescent="0.25">
      <c r="B12" s="38" t="s">
        <v>15</v>
      </c>
      <c r="C12" s="40">
        <f>SUM('Data Pelanggan'!K19)</f>
        <v>1248</v>
      </c>
      <c r="D12" s="40">
        <f>SUM('Data Pelanggan'!K20)</f>
        <v>1356</v>
      </c>
      <c r="E12" s="40">
        <f>SUM('Data Pelanggan'!K21)</f>
        <v>1489</v>
      </c>
      <c r="F12" s="40">
        <f>SUM('Data Pelanggan'!K22)</f>
        <v>1596</v>
      </c>
      <c r="G12" s="40">
        <f>SUM('Data Pelanggan'!K23)</f>
        <v>1681</v>
      </c>
    </row>
    <row r="13" spans="1:7" x14ac:dyDescent="0.25">
      <c r="B13" s="38" t="s">
        <v>17</v>
      </c>
      <c r="C13" s="40">
        <f>SUM('Data Pelanggan'!K3)</f>
        <v>1159</v>
      </c>
      <c r="D13" s="40">
        <f>SUM('Data Pelanggan'!K4)</f>
        <v>1005</v>
      </c>
      <c r="E13" s="40">
        <f>SUM('Data Pelanggan'!K5)</f>
        <v>895</v>
      </c>
      <c r="F13" s="40">
        <f>SUM('Data Pelanggan'!K6)</f>
        <v>798</v>
      </c>
      <c r="G13" s="40">
        <f>SUM('Data Pelanggan'!K7)</f>
        <v>669</v>
      </c>
    </row>
    <row r="14" spans="1:7" x14ac:dyDescent="0.25">
      <c r="B14" s="38" t="s">
        <v>86</v>
      </c>
      <c r="C14" s="40">
        <f>SUM('Data Pelanggan'!K11)</f>
        <v>512</v>
      </c>
      <c r="D14" s="40">
        <f>SUM('Data Pelanggan'!K12)</f>
        <v>485</v>
      </c>
      <c r="E14" s="40">
        <f>SUM('Data Pelanggan'!K13)</f>
        <v>311</v>
      </c>
      <c r="F14" s="40">
        <f>SUM('Data Pelanggan'!K14)</f>
        <v>285</v>
      </c>
      <c r="G14" s="40">
        <f>SUM('Data Pelanggan'!K15)</f>
        <v>396</v>
      </c>
    </row>
    <row r="15" spans="1:7" x14ac:dyDescent="0.25">
      <c r="B15" s="38" t="s">
        <v>78</v>
      </c>
      <c r="C15" s="38" t="s">
        <v>27</v>
      </c>
      <c r="D15" s="38" t="s">
        <v>27</v>
      </c>
      <c r="E15" s="38" t="s">
        <v>27</v>
      </c>
      <c r="F15" s="38" t="s">
        <v>27</v>
      </c>
      <c r="G15" s="38">
        <v>112</v>
      </c>
    </row>
    <row r="16" spans="1:7" x14ac:dyDescent="0.25">
      <c r="B16" s="38" t="s">
        <v>85</v>
      </c>
      <c r="C16" s="38" t="s">
        <v>27</v>
      </c>
      <c r="D16" s="38" t="s">
        <v>27</v>
      </c>
      <c r="E16" s="38" t="s">
        <v>27</v>
      </c>
      <c r="F16" s="38" t="s">
        <v>27</v>
      </c>
      <c r="G16" s="38">
        <v>1115</v>
      </c>
    </row>
    <row r="17" spans="2:7" x14ac:dyDescent="0.25">
      <c r="B17" s="39" t="s">
        <v>80</v>
      </c>
      <c r="C17" s="38"/>
      <c r="D17" s="38"/>
      <c r="E17" s="38"/>
      <c r="F17" s="38"/>
      <c r="G17" s="38"/>
    </row>
    <row r="18" spans="2:7" x14ac:dyDescent="0.25">
      <c r="B18" s="38" t="s">
        <v>44</v>
      </c>
      <c r="C18" s="40">
        <f>SUM('Data Produksi'!F3)</f>
        <v>21985</v>
      </c>
      <c r="D18" s="40">
        <f>SUM('Data Produksi'!F4)</f>
        <v>22896</v>
      </c>
      <c r="E18" s="40">
        <f>SUM('Data Produksi'!F5)</f>
        <v>16253</v>
      </c>
      <c r="F18" s="40">
        <f>SUM('Data Produksi'!F6)</f>
        <v>16889</v>
      </c>
      <c r="G18" s="40">
        <f>SUM('Data Produksi'!F7)</f>
        <v>24912</v>
      </c>
    </row>
    <row r="19" spans="2:7" ht="31.5" customHeight="1" x14ac:dyDescent="0.25">
      <c r="B19" s="38" t="s">
        <v>81</v>
      </c>
      <c r="C19" s="40">
        <f>SUM('Data Produksi'!E3)</f>
        <v>656</v>
      </c>
      <c r="D19" s="40">
        <f>SUM('Data Produksi'!E4)</f>
        <v>725</v>
      </c>
      <c r="E19" s="40">
        <f>SUM('Data Produksi'!E5)</f>
        <v>550</v>
      </c>
      <c r="F19" s="40">
        <f>SUM('Data Produksi'!E6)</f>
        <v>610</v>
      </c>
      <c r="G19" s="40">
        <f>SUM('Data Produksi'!E7)</f>
        <v>986</v>
      </c>
    </row>
    <row r="20" spans="2:7" ht="25.5" x14ac:dyDescent="0.25">
      <c r="B20" s="41" t="s">
        <v>72</v>
      </c>
      <c r="C20" s="38"/>
      <c r="D20" s="38"/>
      <c r="E20" s="38"/>
      <c r="F20" s="38"/>
      <c r="G20" s="38"/>
    </row>
    <row r="21" spans="2:7" x14ac:dyDescent="0.25">
      <c r="B21" s="38" t="s">
        <v>74</v>
      </c>
      <c r="C21" s="40">
        <f>SUM('Data Keuangan'!H3)</f>
        <v>596854000</v>
      </c>
      <c r="D21" s="40">
        <f>SUM(D5)</f>
        <v>627943000</v>
      </c>
      <c r="E21" s="40">
        <f>SUM(E5)</f>
        <v>578693000</v>
      </c>
      <c r="F21" s="40">
        <f>SUM(F5)</f>
        <v>498565000</v>
      </c>
      <c r="G21" s="40">
        <f>SUM(G5)</f>
        <v>659605000</v>
      </c>
    </row>
    <row r="22" spans="2:7" x14ac:dyDescent="0.25">
      <c r="B22" s="38" t="s">
        <v>82</v>
      </c>
      <c r="C22" s="40">
        <f>SUM('Data Karyawan'!I3)</f>
        <v>200</v>
      </c>
      <c r="D22" s="40">
        <f>SUM('Data Karyawan'!I4)</f>
        <v>203</v>
      </c>
      <c r="E22" s="40">
        <f>SUM('Data Karyawan'!I5)</f>
        <v>207</v>
      </c>
      <c r="F22" s="40">
        <f>SUM('Data Karyawan'!I6)</f>
        <v>213</v>
      </c>
      <c r="G22" s="40">
        <f>SUM('Data Karyawan'!I7)</f>
        <v>215</v>
      </c>
    </row>
    <row r="23" spans="2:7" x14ac:dyDescent="0.25">
      <c r="B23" s="38" t="s">
        <v>83</v>
      </c>
      <c r="C23" s="40">
        <f>SUM('Data Karyawan'!H19)</f>
        <v>9</v>
      </c>
      <c r="D23" s="40">
        <f>SUM('Data Karyawan'!H20)</f>
        <v>10</v>
      </c>
      <c r="E23" s="40">
        <f>SUM('Data Karyawan'!H21)</f>
        <v>7</v>
      </c>
      <c r="F23" s="40">
        <f>SUM('Data Karyawan'!H22)</f>
        <v>11</v>
      </c>
      <c r="G23" s="40">
        <f>SUM('Data Karyawan'!H23)</f>
        <v>9</v>
      </c>
    </row>
    <row r="24" spans="2:7" x14ac:dyDescent="0.25">
      <c r="B24" s="38" t="s">
        <v>84</v>
      </c>
      <c r="C24" s="38" t="s">
        <v>27</v>
      </c>
      <c r="D24" s="38" t="s">
        <v>27</v>
      </c>
      <c r="E24" s="38" t="s">
        <v>27</v>
      </c>
      <c r="F24" s="38" t="s">
        <v>27</v>
      </c>
      <c r="G24" s="38">
        <v>68</v>
      </c>
    </row>
    <row r="25" spans="2:7" x14ac:dyDescent="0.25">
      <c r="B25" s="38" t="s">
        <v>85</v>
      </c>
      <c r="C25" s="38" t="s">
        <v>27</v>
      </c>
      <c r="D25" s="38" t="s">
        <v>27</v>
      </c>
      <c r="E25" s="38" t="s">
        <v>27</v>
      </c>
      <c r="F25" s="38" t="s">
        <v>27</v>
      </c>
      <c r="G25" s="38">
        <v>917</v>
      </c>
    </row>
  </sheetData>
  <mergeCells count="2">
    <mergeCell ref="C2:G2"/>
    <mergeCell ref="B2:B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 Keuangan</vt:lpstr>
      <vt:lpstr>Data Pelanggan</vt:lpstr>
      <vt:lpstr>Data Produksi</vt:lpstr>
      <vt:lpstr>Data Karyawan</vt:lpstr>
      <vt:lpstr>Pengumpulan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ASUS</cp:lastModifiedBy>
  <dcterms:created xsi:type="dcterms:W3CDTF">2023-01-11T13:06:45Z</dcterms:created>
  <dcterms:modified xsi:type="dcterms:W3CDTF">2025-06-26T16:52:25Z</dcterms:modified>
</cp:coreProperties>
</file>